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3CBE0C97-A367-4275-8305-CDE48250F615}" xr6:coauthVersionLast="47" xr6:coauthVersionMax="47" xr10:uidLastSave="{00000000-0000-0000-0000-000000000000}"/>
  <bookViews>
    <workbookView xWindow="1080" yWindow="1080" windowWidth="26445" windowHeight="13665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8" i="1" l="1"/>
  <c r="C297" i="1"/>
  <c r="C285" i="1"/>
  <c r="C14" i="2" l="1"/>
  <c r="D309" i="1"/>
  <c r="C280" i="1"/>
  <c r="C279" i="1"/>
  <c r="C272" i="1"/>
  <c r="C271" i="1"/>
  <c r="C269" i="1"/>
  <c r="C259" i="1"/>
  <c r="C256" i="1"/>
  <c r="C254" i="1"/>
  <c r="C249" i="1"/>
  <c r="C244" i="1"/>
  <c r="C236" i="1"/>
  <c r="C228" i="1"/>
  <c r="C218" i="1"/>
  <c r="C212" i="1"/>
  <c r="C209" i="1"/>
  <c r="C206" i="1"/>
  <c r="C205" i="1"/>
  <c r="C203" i="1"/>
  <c r="C199" i="1"/>
  <c r="D304" i="1" s="1"/>
  <c r="C186" i="1"/>
  <c r="C185" i="1"/>
  <c r="C178" i="1"/>
  <c r="C166" i="1"/>
  <c r="C164" i="1"/>
  <c r="C163" i="1"/>
  <c r="C159" i="1"/>
  <c r="C151" i="1"/>
  <c r="C150" i="1"/>
  <c r="C148" i="1"/>
  <c r="C147" i="1"/>
  <c r="C124" i="1"/>
  <c r="C117" i="1"/>
  <c r="C110" i="1"/>
  <c r="D305" i="1" s="1"/>
  <c r="C109" i="1"/>
  <c r="C108" i="1"/>
  <c r="C99" i="1"/>
  <c r="C98" i="1"/>
  <c r="C91" i="1"/>
  <c r="C84" i="1"/>
  <c r="C81" i="1"/>
  <c r="C80" i="1"/>
  <c r="D306" i="1" s="1"/>
  <c r="C79" i="1"/>
  <c r="C78" i="1"/>
  <c r="C77" i="1"/>
  <c r="C76" i="1"/>
  <c r="C71" i="1"/>
  <c r="C64" i="1"/>
  <c r="C60" i="1"/>
  <c r="C56" i="1"/>
  <c r="C55" i="1"/>
  <c r="C54" i="1"/>
  <c r="C47" i="1"/>
  <c r="C44" i="1"/>
  <c r="C43" i="1"/>
  <c r="C33" i="1"/>
  <c r="C22" i="1"/>
  <c r="C16" i="1"/>
  <c r="D307" i="1" l="1"/>
  <c r="D303" i="1"/>
  <c r="C15" i="2"/>
  <c r="C283" i="1" l="1"/>
  <c r="D301" i="1"/>
  <c r="D302" i="1" l="1"/>
  <c r="C17" i="2" l="1"/>
  <c r="D312" i="1" s="1"/>
  <c r="C11" i="1" l="1"/>
  <c r="C298" i="1" s="1"/>
  <c r="D300" i="1" l="1"/>
  <c r="D313" i="1" l="1"/>
</calcChain>
</file>

<file path=xl/sharedStrings.xml><?xml version="1.0" encoding="utf-8"?>
<sst xmlns="http://schemas.openxmlformats.org/spreadsheetml/2006/main" count="691" uniqueCount="389">
  <si>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</si>
  <si>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</si>
  <si>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</si>
  <si>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</si>
  <si>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</si>
  <si>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</si>
  <si>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</si>
  <si>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</si>
  <si>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</si>
  <si>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</si>
  <si>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</si>
  <si>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</si>
  <si>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</si>
  <si>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</si>
  <si>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CORESPONDENTA INTERNA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</si>
  <si>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</si>
  <si>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</si>
  <si>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</si>
  <si>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</si>
  <si>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</si>
  <si>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</si>
  <si>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</si>
  <si>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</si>
  <si>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ANGAJAT</t>
  </si>
  <si>
    <t>ABONAMENTE</t>
  </si>
  <si>
    <t>COMPANY DATA</t>
  </si>
  <si>
    <t>ROMGAZ</t>
  </si>
  <si>
    <t>SALESIANER</t>
  </si>
  <si>
    <t>RER VEST</t>
  </si>
  <si>
    <t>CALVADOR</t>
  </si>
  <si>
    <t>ROMPETROL DOWNSTREAM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</si>
  <si>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</si>
  <si>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</si>
  <si>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</si>
  <si>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</si>
  <si>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</si>
  <si>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</si>
  <si>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</si>
  <si>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</si>
  <si>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impozite si taxe locale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</si>
  <si>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</si>
  <si>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</si>
  <si>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</si>
  <si>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</si>
  <si>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</si>
  <si>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</si>
  <si>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</si>
  <si>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</si>
  <si>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</si>
  <si>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</si>
  <si>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</si>
  <si>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</si>
  <si>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</si>
  <si>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</si>
  <si>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</si>
  <si>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</si>
  <si>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</si>
  <si>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</si>
  <si>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</si>
  <si>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</si>
  <si>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</si>
  <si>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</si>
  <si>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</si>
  <si>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</si>
  <si>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</si>
  <si>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</si>
  <si>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BETON</t>
  </si>
  <si>
    <t>BIHOR MEDIA</t>
  </si>
  <si>
    <t>EUROLEVICOM</t>
  </si>
  <si>
    <t>ADECOR PROD</t>
  </si>
  <si>
    <t>BURSA ROMANA DE MARFURI</t>
  </si>
  <si>
    <t>CONTINENTAL HOTELS</t>
  </si>
  <si>
    <t>ABA CRISURI</t>
  </si>
  <si>
    <t>TOTAL SOFT</t>
  </si>
  <si>
    <t>PROFLEX NORD VEST</t>
  </si>
  <si>
    <t>DIGI ROMANIA</t>
  </si>
  <si>
    <t>DESEURI</t>
  </si>
  <si>
    <t>mentenanta GE VERNONA INTERNAT.LLC</t>
  </si>
  <si>
    <t>TURISM FELIX</t>
  </si>
  <si>
    <t>ENERGIE ELECTRICA</t>
  </si>
  <si>
    <t>TRANSGEX</t>
  </si>
  <si>
    <t>*</t>
  </si>
  <si>
    <t>DEDEMAN</t>
  </si>
  <si>
    <t>MESSER ROMANIA GAZ</t>
  </si>
  <si>
    <t>SERVICII REZERVARE CAPACITATE</t>
  </si>
  <si>
    <t>CHIRIE SPATII COMERCIALE</t>
  </si>
  <si>
    <t>LAPTE</t>
  </si>
  <si>
    <t>GAZE NATURALE-DIRECT DEBIT</t>
  </si>
  <si>
    <t>SIMBAC</t>
  </si>
  <si>
    <t>CAO</t>
  </si>
  <si>
    <t>CARGUS</t>
  </si>
  <si>
    <t>VODAFONE ROMANIA</t>
  </si>
  <si>
    <t>VENDING MASTER</t>
  </si>
  <si>
    <t>PMO</t>
  </si>
  <si>
    <t>SELGROS CASH&amp;CARRY</t>
  </si>
  <si>
    <t>ACETILENA</t>
  </si>
  <si>
    <t>ENERGIE ELECTRICA-DIRECT DEBIT</t>
  </si>
  <si>
    <t>ELBAMA PROTECTION</t>
  </si>
  <si>
    <t>ADMIN.FONDULUI PT.MEDIU</t>
  </si>
  <si>
    <t>PRODUSE BUCATARIE</t>
  </si>
  <si>
    <t>BUGETUL DE STAT</t>
  </si>
  <si>
    <t>MET ROMANIA ENERGY</t>
  </si>
  <si>
    <t>INSTAL PLUS SRL ROGERIUS</t>
  </si>
  <si>
    <t>PROLACTA</t>
  </si>
  <si>
    <t>SERVICII MEDICALE</t>
  </si>
  <si>
    <t>ABONAMENT ROLE TEXTILE</t>
  </si>
  <si>
    <t>SERVICII IGIENIZARE, ABONAMENT PURIFICATOR</t>
  </si>
  <si>
    <t>REDEVENTA DATORATA PT. ANUL 2023</t>
  </si>
  <si>
    <t>GENESYS MEDICAL CLINIC</t>
  </si>
  <si>
    <t>EUROAUTO</t>
  </si>
  <si>
    <t>CEMAX</t>
  </si>
  <si>
    <t>ISCIR</t>
  </si>
  <si>
    <t>FORADEX VEST</t>
  </si>
  <si>
    <t>CONSUMABILE BUCATARIE</t>
  </si>
  <si>
    <t>MATERIALE CONSTRUCTII</t>
  </si>
  <si>
    <t>OPENCODE</t>
  </si>
  <si>
    <t>INSP.JUD.IN CONSTRUCTII BIHOR</t>
  </si>
  <si>
    <t>MECATRON</t>
  </si>
  <si>
    <t>gaz (MET ROMANIA,ROMGAZ,TRANSGAZ,BRM)</t>
  </si>
  <si>
    <t>DREPTURI SALARIALE</t>
  </si>
  <si>
    <t>RESTITUIRE GARANTIE DE BUNA EXECUTIE</t>
  </si>
  <si>
    <t xml:space="preserve">ABONAMENT  </t>
  </si>
  <si>
    <t>ENERGIE ELECTRICA CF CONVENTIE</t>
  </si>
  <si>
    <t xml:space="preserve">MENTENANTA </t>
  </si>
  <si>
    <t>ENERGIE TERMICA</t>
  </si>
  <si>
    <t>DET.CARACTERISTICI FIZICO-CHIMICE PT ULEI SINTETIC</t>
  </si>
  <si>
    <t>ASISTENTA TEHNICA</t>
  </si>
  <si>
    <t>VITALOR CHEM</t>
  </si>
  <si>
    <t>EUROTOTAL COMP</t>
  </si>
  <si>
    <t>ELEVATOR SERV</t>
  </si>
  <si>
    <t>AVRIL</t>
  </si>
  <si>
    <t>BRM (AFS EXECUTION SERVICES BV)</t>
  </si>
  <si>
    <t>RO ET CO INTERNATIONAL</t>
  </si>
  <si>
    <t>INC-DTCI RM VALCEA</t>
  </si>
  <si>
    <t>TERRAVERDE</t>
  </si>
  <si>
    <t>PROUTIL</t>
  </si>
  <si>
    <t>MOTOUTILAJE</t>
  </si>
  <si>
    <t>ARCAFIN</t>
  </si>
  <si>
    <t>VESTRA INDUSTRY</t>
  </si>
  <si>
    <t>ORANGE ROMANIA</t>
  </si>
  <si>
    <t>DAFCOCHIM DISTRIBUTION</t>
  </si>
  <si>
    <t>CEPROINOV PROIECT</t>
  </si>
  <si>
    <t>DHL</t>
  </si>
  <si>
    <t xml:space="preserve">CERTIFICATE EUA </t>
  </si>
  <si>
    <t>CLIENT</t>
  </si>
  <si>
    <t>NABLA IMPEX</t>
  </si>
  <si>
    <t>AUTOCLINICA</t>
  </si>
  <si>
    <t>C.N.A.I.R</t>
  </si>
  <si>
    <t>ROVINIETA AUTO</t>
  </si>
  <si>
    <t>TAXA JUDICIARA DE TIMBRU</t>
  </si>
  <si>
    <t>TOTEM COM</t>
  </si>
  <si>
    <t xml:space="preserve">CONSUMABILE PAPETARIE </t>
  </si>
  <si>
    <t>S.P.S.C.ROMPAC</t>
  </si>
  <si>
    <t>APROMET</t>
  </si>
  <si>
    <t>LEROY MERLIN</t>
  </si>
  <si>
    <t xml:space="preserve">REVIZIE AUTO </t>
  </si>
  <si>
    <t>certificate CO2 (AFS EXECUTION SERVICES,GLOBAL FACTOR,EMBA POWER)</t>
  </si>
  <si>
    <t xml:space="preserve">Compartiment financiar contabilitate </t>
  </si>
  <si>
    <t>COMPANIA DE APA</t>
  </si>
  <si>
    <t xml:space="preserve">                               SITUATIA PLATILOR EFECTUATE PRIN BANCA IN LUNA aprilie  2025</t>
  </si>
  <si>
    <t>1-30.04.25</t>
  </si>
  <si>
    <t>IVECO TRUCK SERVICES</t>
  </si>
  <si>
    <t>MET ROMANIA</t>
  </si>
  <si>
    <t>BRML</t>
  </si>
  <si>
    <t>CNTEE TRANSELECTRICA</t>
  </si>
  <si>
    <t xml:space="preserve">ENDRESS+HAUSER </t>
  </si>
  <si>
    <t>FLUID GROUP HAGEN</t>
  </si>
  <si>
    <t>FOR MET</t>
  </si>
  <si>
    <t>GODMAN</t>
  </si>
  <si>
    <t>INC-DTCI ICSI RM VALCEA</t>
  </si>
  <si>
    <t>ANRE</t>
  </si>
  <si>
    <t>SIAD</t>
  </si>
  <si>
    <t>BRUM INTERPREST PARTNERS</t>
  </si>
  <si>
    <t>NETADIM CONSULTING</t>
  </si>
  <si>
    <t>CARGO TRACK SOLUTIONS</t>
  </si>
  <si>
    <t>SPITAL JUD.DE URGENTA BIHOR</t>
  </si>
  <si>
    <t>BRM (AFS EXECUTION SERVICES)</t>
  </si>
  <si>
    <t>BRM (AITHER GROUP)</t>
  </si>
  <si>
    <t>CARPET CONCEPT</t>
  </si>
  <si>
    <t>PAYPOINT SERVICES</t>
  </si>
  <si>
    <t>TERMODINAMIC</t>
  </si>
  <si>
    <t>MUST HAVE PRINT</t>
  </si>
  <si>
    <t>ENERPROJECT</t>
  </si>
  <si>
    <t>DRUMURI BIHOR</t>
  </si>
  <si>
    <t>BRM (AITHER GROUP AG)</t>
  </si>
  <si>
    <t xml:space="preserve">ITS4 AUTOMATION </t>
  </si>
  <si>
    <t xml:space="preserve">FAST FIRE PROTECTION </t>
  </si>
  <si>
    <t xml:space="preserve">BLOC BETON </t>
  </si>
  <si>
    <t>BEST SERVICE &amp; VENDING</t>
  </si>
  <si>
    <t>EURO LIFTING</t>
  </si>
  <si>
    <t>CDI DISTRIBUTION GRUP</t>
  </si>
  <si>
    <t>DANFOSS</t>
  </si>
  <si>
    <t xml:space="preserve">INSTAL PLUS </t>
  </si>
  <si>
    <t>DAW MANAGEMENT-BROKER DE ASIGURARE</t>
  </si>
  <si>
    <t>WINMOB DESIGN</t>
  </si>
  <si>
    <t>SANTAL COMEXIM</t>
  </si>
  <si>
    <t>TRANSGAZ</t>
  </si>
  <si>
    <t>ASPLENIUM CONSTRUCT</t>
  </si>
  <si>
    <t>AMP GRUP</t>
  </si>
  <si>
    <t>BRM</t>
  </si>
  <si>
    <t>TUCA ZBARCEA &amp; ASOCIATII</t>
  </si>
  <si>
    <t>ROMGAZ-DEPOGAZ</t>
  </si>
  <si>
    <t xml:space="preserve">ROMGAZ  </t>
  </si>
  <si>
    <t>ECO THERM SERVICES</t>
  </si>
  <si>
    <t>VBR TURBINE PARTNERS B.V.</t>
  </si>
  <si>
    <t>NOATELLI</t>
  </si>
  <si>
    <t>FUNDATIA APT INTERNATIONAL</t>
  </si>
  <si>
    <t>CRITO PROD</t>
  </si>
  <si>
    <t>STAR LUBRICANTS</t>
  </si>
  <si>
    <t>CND CONTROL</t>
  </si>
  <si>
    <t>CG&amp;GC HITECH SOLUTIONS</t>
  </si>
  <si>
    <t>RENTROP&amp;STRATON</t>
  </si>
  <si>
    <t>TRIBUNALUL BIHOR</t>
  </si>
  <si>
    <t>VERES JANOS ISTVAN-MONTAJ PLAST INTREPR.INDIVID.</t>
  </si>
  <si>
    <t>DRIATHELI GROUP</t>
  </si>
  <si>
    <t xml:space="preserve">WEISHAUP </t>
  </si>
  <si>
    <t>PADO GROUP</t>
  </si>
  <si>
    <t>INTERSOFT START SOLUTIONS</t>
  </si>
  <si>
    <t>ADERAMED</t>
  </si>
  <si>
    <t>ECOSAFE</t>
  </si>
  <si>
    <t>GORIM</t>
  </si>
  <si>
    <t>ISCIR ORADEA</t>
  </si>
  <si>
    <t>DGV</t>
  </si>
  <si>
    <t>SIMETRIX BUSINESS SOFTWARE</t>
  </si>
  <si>
    <t>DEPOZITUL DE TRICOURI LINCOLN TRADE</t>
  </si>
  <si>
    <t>MIERLUT MARINA-EVALUATOR AUTORIZAT</t>
  </si>
  <si>
    <t>ASOC.DE PROPR.ANASTASIA RESIDENCE</t>
  </si>
  <si>
    <t>ELSACO ELECTRONIC</t>
  </si>
  <si>
    <t>GAZE NATURALE</t>
  </si>
  <si>
    <t>MENTENANTA MARTIE 2025</t>
  </si>
  <si>
    <t>CONSUM ARI PT 826</t>
  </si>
  <si>
    <t>CONSUM ENERGIE ELECTRICA CF CONVENTIE</t>
  </si>
  <si>
    <t>SONDE MASURARE</t>
  </si>
  <si>
    <t>CONTOR APA RECE</t>
  </si>
  <si>
    <t>ECHIPAMENTE DE PROTECTIE</t>
  </si>
  <si>
    <t>ANALIZA PROBA GAZ NATURAL  FEBRUARIE 2025</t>
  </si>
  <si>
    <t>CONTRIBUTIA BANEASCA 2025 - RATA 1</t>
  </si>
  <si>
    <t>TAXA AVIZ EXEC.LUCRARI</t>
  </si>
  <si>
    <t xml:space="preserve">RESTITUIRE SUMA ACHITATA IN AVANS </t>
  </si>
  <si>
    <t>TAXA PARTICIPARE CURS PERFECTIONARE</t>
  </si>
  <si>
    <t>OXIGEN TEHNIC</t>
  </si>
  <si>
    <t>ACID SULFURIC TEHNIC</t>
  </si>
  <si>
    <t>CONSUM ARI PT 303</t>
  </si>
  <si>
    <t>APA SUBTERAN INDUSTRIE</t>
  </si>
  <si>
    <t>REFACTURARE ENERGIE ELECTRICA FEBRUARIE 2025</t>
  </si>
  <si>
    <t>ENERGIE ELECTRICA PI MARTIE 2025</t>
  </si>
  <si>
    <t>TARIF PI, PZU MARTIE 2025</t>
  </si>
  <si>
    <t>ELIBERARE ATESTAT</t>
  </si>
  <si>
    <t>COMISION MARTIE 2025</t>
  </si>
  <si>
    <t>MONITORIZARE FIRME-PRESTARI SERVICII</t>
  </si>
  <si>
    <t>PAHARE</t>
  </si>
  <si>
    <t>ABONAMENT MARTIE 2025</t>
  </si>
  <si>
    <t>LUCRARI DE PAVARE SI ASFALTARE</t>
  </si>
  <si>
    <t>FILTRE</t>
  </si>
  <si>
    <t>TARIF REMIT MARTIE 2025</t>
  </si>
  <si>
    <t>TRANSPORT MASA IONICA RELITE</t>
  </si>
  <si>
    <t>PRESTARI SERVICII CHARISMA HR</t>
  </si>
  <si>
    <t>PRODUSE PROTOCOL</t>
  </si>
  <si>
    <t>SARE TABLETE</t>
  </si>
  <si>
    <t>PRIMA ASIGURARE RATA 3</t>
  </si>
  <si>
    <t>CONSUM ARI PT 407</t>
  </si>
  <si>
    <t>PRESTARI SERVICII MARTIE 2025</t>
  </si>
  <si>
    <t xml:space="preserve">PRESTARI SERVICII </t>
  </si>
  <si>
    <t>SUPLIMENTARE GARANTIE FINANCIARA</t>
  </si>
  <si>
    <t>PRODUSE IT</t>
  </si>
  <si>
    <t>AER CONDITIONAT</t>
  </si>
  <si>
    <t>ROBINETI</t>
  </si>
  <si>
    <t>SUPRAVEGHERE METROLOGICA</t>
  </si>
  <si>
    <t>SERVICII RAPORTARE GAZE MARTIE 2025</t>
  </si>
  <si>
    <t>ONORARIU SERVICII JURIDICE</t>
  </si>
  <si>
    <t>EMISII DE POLUANTI MARTIE 2025</t>
  </si>
  <si>
    <t>CONSUM ARI FEB.2025</t>
  </si>
  <si>
    <t>PRESTATII APA CANAL</t>
  </si>
  <si>
    <t>CHIRIE APR.2025</t>
  </si>
  <si>
    <t>SCHIMBATOARE DE CALDURA</t>
  </si>
  <si>
    <t>TAXA STAGIU FOCHIST, STIVUITORIST, MACARAGIU, LABORANT</t>
  </si>
  <si>
    <t>PRESTATII SERVICII</t>
  </si>
  <si>
    <t>PUBLICARE INFORMATII MARTIE 2025</t>
  </si>
  <si>
    <t>ULEI</t>
  </si>
  <si>
    <t>ACCIZE GAZE NATURALE  MARTIE 2025</t>
  </si>
  <si>
    <t xml:space="preserve">TAXA AVIZ DE EXECUTIE LUCRARI MARTIE 2025 </t>
  </si>
  <si>
    <t>PROBE LABORATOR</t>
  </si>
  <si>
    <t>COMPONENTE IT</t>
  </si>
  <si>
    <t>PRELUNGIRE ABONAMENT PORTAL CODUL MUNCII</t>
  </si>
  <si>
    <t>CAUTIUNE SUSPENDARE EXECUTARE SILITA</t>
  </si>
  <si>
    <t>ANALIZA PROBA GAZ MARTIE 2025</t>
  </si>
  <si>
    <t>DETERGENT</t>
  </si>
  <si>
    <t>VERIFICARE INSTALATIE DE UTILIZARE GAZE NATURALE MARTIE 2025</t>
  </si>
  <si>
    <t>CURS DE FORMARE PROFESIONALA</t>
  </si>
  <si>
    <t>AVANS GAZE NATURALE MAI 2025</t>
  </si>
  <si>
    <t>AVANS POMPA</t>
  </si>
  <si>
    <t>ATESTARE, AUTORIZARE PERSONAL</t>
  </si>
  <si>
    <t>SERVICII DE TRANSPORT GAZE NATURALE</t>
  </si>
  <si>
    <t>DEZECHILIBRU MARTIE 2025, ACCIZE GAZE MARTIE 2025</t>
  </si>
  <si>
    <t>MENTENANTA ACE</t>
  </si>
  <si>
    <t>APA GEO MARTIE 2025</t>
  </si>
  <si>
    <t>AVANS PRODUSE PERSONALIZATE</t>
  </si>
  <si>
    <t>EVALUARE IMPOZITARE</t>
  </si>
  <si>
    <t>ABONAMENT</t>
  </si>
  <si>
    <t>AVANS GAZE NATURALE  MAI 2025</t>
  </si>
  <si>
    <t>CONSUM ACM PT 509</t>
  </si>
  <si>
    <t>CONTRIBUTIA BANEASCA 2025 - RATA 2</t>
  </si>
  <si>
    <t>REFACTURARE EN.ELECTRICA</t>
  </si>
  <si>
    <t xml:space="preserve">OXIGEN TEHNIC </t>
  </si>
  <si>
    <t xml:space="preserve">SOF SERVICE </t>
  </si>
  <si>
    <t>MICUL MESERIAS CONCEPT</t>
  </si>
  <si>
    <t>POMPA APA MURDARA PROFESIONALA</t>
  </si>
  <si>
    <t xml:space="preserve">MATERIALE CONSUMABILE </t>
  </si>
  <si>
    <t xml:space="preserve">DORMAT DESIGN </t>
  </si>
  <si>
    <t>COVORAS PVC</t>
  </si>
  <si>
    <t>HORNBACH CENTRALA</t>
  </si>
  <si>
    <t xml:space="preserve">MATERIALE ELECTRICE </t>
  </si>
  <si>
    <t>TAVA MAGNETICA</t>
  </si>
  <si>
    <t>MELINDA-IMPEX STELL</t>
  </si>
  <si>
    <t>RDC ELECTRO-IT</t>
  </si>
  <si>
    <t>ACUMULATOR REINCARCABIL</t>
  </si>
  <si>
    <t xml:space="preserve">ROZETA PREST </t>
  </si>
  <si>
    <t>MATERIALE SANITARE</t>
  </si>
  <si>
    <t>GHISEUL.RO</t>
  </si>
  <si>
    <t>TAXA JUDICIARE DE TIMBRU</t>
  </si>
  <si>
    <t>TEHNOPRINT</t>
  </si>
  <si>
    <t>LEGITIMATIE</t>
  </si>
  <si>
    <t>ANGLO-ROM</t>
  </si>
  <si>
    <t>STAMPILA TRODAT</t>
  </si>
  <si>
    <t>WINMOB MC</t>
  </si>
  <si>
    <t>MATERIALE MOBILIER</t>
  </si>
  <si>
    <t xml:space="preserve">CIMPAN CV IMPEX </t>
  </si>
  <si>
    <t>POMPA SUBMERSIBILA</t>
  </si>
  <si>
    <t xml:space="preserve">VILIMAR COMTRANS </t>
  </si>
  <si>
    <t xml:space="preserve">DESCARCARE CARD AUTO </t>
  </si>
  <si>
    <t>CHALLENGE ELECTRIC</t>
  </si>
  <si>
    <t>MUNICIPIUL ORADEA-DIRECTIA ECONOMICA</t>
  </si>
  <si>
    <t>D&amp;C AUTOMOTIVE WEST</t>
  </si>
  <si>
    <t xml:space="preserve">REGLAJ DIRECTIE AUTO </t>
  </si>
  <si>
    <t>BEST WEB LED SHOP</t>
  </si>
  <si>
    <t>PROIECTOR LED</t>
  </si>
  <si>
    <t>VICTOR</t>
  </si>
  <si>
    <t>SPINEX MEDPHARM</t>
  </si>
  <si>
    <t>KIT DE REINCARCARE PT TRUSA DE PRIM AJUTOR</t>
  </si>
  <si>
    <t>IACOB IOAN VASILE PFA</t>
  </si>
  <si>
    <t xml:space="preserve">COPIAT CHEI SI ACCESORII </t>
  </si>
  <si>
    <t>ROMSPRINTER</t>
  </si>
  <si>
    <t>VASELINA PT LUBRIFIERE</t>
  </si>
  <si>
    <t>AIKOM INVEST</t>
  </si>
  <si>
    <t>TRUSA STATIONARA DE PRIM AJUTOR</t>
  </si>
  <si>
    <t>VINCENT PRINT STUDIO</t>
  </si>
  <si>
    <t>REDUCTOR NITROGEN</t>
  </si>
  <si>
    <t>EURO UNELTE TRADING</t>
  </si>
  <si>
    <t xml:space="preserve">POMPA CU TOCATOR </t>
  </si>
  <si>
    <t xml:space="preserve">TRANSFER MULTISORT ELEKTRONIK </t>
  </si>
  <si>
    <t>COMPONENTE ELECTRONICE</t>
  </si>
  <si>
    <t xml:space="preserve">GLISSANDO </t>
  </si>
  <si>
    <t>ERBICID</t>
  </si>
  <si>
    <t>HARD LINE CONSTRUCT</t>
  </si>
  <si>
    <t>SCULE ELECTRICE</t>
  </si>
  <si>
    <t>VERIFICARE CARTELE TAHOGRAF</t>
  </si>
  <si>
    <t>ZAKANY SZERSZAMHAZ KFT</t>
  </si>
  <si>
    <t>VITACOM ELECTRONICS</t>
  </si>
  <si>
    <t xml:space="preserve">GLISANDO </t>
  </si>
  <si>
    <t>SCULEPRIME</t>
  </si>
  <si>
    <t>MASINA DE INSURUBAT</t>
  </si>
  <si>
    <t>SET CONSOLE APARAT AER CONDITIONAT</t>
  </si>
  <si>
    <t xml:space="preserve">REPARATIE AUTO </t>
  </si>
  <si>
    <t>SERVICII UTILIZARE PORTAL CONSTATATOR ONLINE</t>
  </si>
  <si>
    <t>SPSC ROMPAC</t>
  </si>
  <si>
    <t xml:space="preserve">FILTRE </t>
  </si>
  <si>
    <t>PREMIUM CONSULTING HOMES</t>
  </si>
  <si>
    <t>INSTALCONS POP</t>
  </si>
  <si>
    <t>PORTATIV</t>
  </si>
  <si>
    <t xml:space="preserve">SITUATIE DE LUCRARI PT 303 </t>
  </si>
  <si>
    <t>SERVICII DE DIRIGENTIE</t>
  </si>
  <si>
    <t xml:space="preserve">IMPLEMENTARE SAF-T </t>
  </si>
  <si>
    <t xml:space="preserve">TAXA ISC  </t>
  </si>
  <si>
    <t xml:space="preserve">CONSULTANTA TEHNICA </t>
  </si>
  <si>
    <t xml:space="preserve">SERVICII DE UPGRADE </t>
  </si>
  <si>
    <t xml:space="preserve">EXTINDERE RETEA TRANSPORT STR VLADIMIRESCU </t>
  </si>
  <si>
    <t>SITUATIE DE PLATA-EXTINDERE RETEA TERMICA</t>
  </si>
  <si>
    <t>ELABORARE ACB PT.ALIMENTARE CU ENERGIE TERMICA</t>
  </si>
  <si>
    <t xml:space="preserve">PROIECTARE SI EXECUTIE ALIMENTARE CU ENERGIE TERMICA </t>
  </si>
  <si>
    <t>ENERGIE TERMICA, APA GEO</t>
  </si>
  <si>
    <t>impozit profit (TRIMESTRUL 1)</t>
  </si>
  <si>
    <t>energie electrica ( OPCOM,C.N.T.E.E. TRANSELECTRICA)</t>
  </si>
  <si>
    <t>SITUATIA PLATILOR EFECTUATE PRIN CASA IN LUNA  aprilie  2025</t>
  </si>
  <si>
    <t>Situatia cheltuielilor cu deplasarile efectuate in luna aprilie 2025</t>
  </si>
  <si>
    <t>MUNICIPIUL ORADEA-DIR.ECONOMICA</t>
  </si>
  <si>
    <t xml:space="preserve">CERTIFICAT URBANISM </t>
  </si>
  <si>
    <t xml:space="preserve">ASISTENA TEHNICA </t>
  </si>
  <si>
    <t>BUGETUL  DE STAT</t>
  </si>
  <si>
    <t>IMPOZIT PE PROFIT TRIM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</si>
</sst>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  <numFmt numFmtId="169" formatCode="[$-418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56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2" fillId="0" borderId="17" xfId="0" applyNumberFormat="1" applyFont="1" applyBorder="1"/>
    <xf numFmtId="0" fontId="3" fillId="0" borderId="17" xfId="0" applyFont="1" applyBorder="1"/>
    <xf numFmtId="4" fontId="2" fillId="0" borderId="20" xfId="1" applyNumberFormat="1" applyFont="1" applyFill="1" applyBorder="1" applyAlignment="1"/>
    <xf numFmtId="4" fontId="2" fillId="0" borderId="0" xfId="0" applyNumberFormat="1" applyFont="1"/>
    <xf numFmtId="0" fontId="2" fillId="0" borderId="21" xfId="0" applyFont="1" applyBorder="1"/>
    <xf numFmtId="0" fontId="3" fillId="0" borderId="21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  <xf numFmtId="14" fontId="2" fillId="4" borderId="23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/>
    </xf>
    <xf numFmtId="167" fontId="2" fillId="0" borderId="23" xfId="1" applyNumberFormat="1" applyFont="1" applyBorder="1"/>
    <xf numFmtId="14" fontId="3" fillId="4" borderId="24" xfId="0" applyNumberFormat="1" applyFont="1" applyFill="1" applyBorder="1" applyAlignment="1">
      <alignment horizontal="left"/>
    </xf>
    <xf numFmtId="0" fontId="3" fillId="4" borderId="25" xfId="0" applyFont="1" applyFill="1" applyBorder="1" applyAlignment="1">
      <alignment horizontal="center"/>
    </xf>
    <xf numFmtId="14" fontId="3" fillId="4" borderId="26" xfId="0" applyNumberFormat="1" applyFont="1" applyFill="1" applyBorder="1" applyAlignment="1">
      <alignment horizontal="left"/>
    </xf>
    <xf numFmtId="4" fontId="8" fillId="4" borderId="0" xfId="0" applyNumberFormat="1" applyFont="1" applyFill="1" applyAlignment="1">
      <alignment horizontal="right"/>
    </xf>
    <xf numFmtId="14" fontId="3" fillId="4" borderId="27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7" xfId="0" applyNumberFormat="1" applyFont="1" applyBorder="1" applyAlignment="1">
      <alignment horizontal="left"/>
    </xf>
    <xf numFmtId="14" fontId="2" fillId="0" borderId="28" xfId="0" applyNumberFormat="1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0" borderId="23" xfId="0" applyFont="1" applyBorder="1"/>
    <xf numFmtId="0" fontId="2" fillId="0" borderId="23" xfId="0" applyFont="1" applyBorder="1" applyAlignment="1">
      <alignment horizontal="center"/>
    </xf>
    <xf numFmtId="3" fontId="3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3" xfId="1" applyFont="1" applyBorder="1"/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/>
    </xf>
    <xf numFmtId="167" fontId="2" fillId="0" borderId="24" xfId="1" applyNumberFormat="1" applyFont="1" applyBorder="1" applyAlignment="1">
      <alignment horizontal="right"/>
    </xf>
    <xf numFmtId="4" fontId="7" fillId="2" borderId="15" xfId="3" applyNumberFormat="1" applyFont="1" applyFill="1" applyBorder="1" applyAlignment="1">
      <alignment vertical="center"/>
    </xf>
    <xf numFmtId="2" fontId="2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/>
    </xf>
    <xf numFmtId="0" fontId="9" fillId="0" borderId="15" xfId="0" applyFont="1" applyBorder="1"/>
    <xf numFmtId="166" fontId="5" fillId="0" borderId="16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7" xfId="0" applyNumberFormat="1" applyFont="1" applyBorder="1"/>
    <xf numFmtId="0" fontId="2" fillId="6" borderId="15" xfId="0" applyFont="1" applyFill="1" applyBorder="1" applyAlignment="1">
      <alignment horizontal="center"/>
    </xf>
    <xf numFmtId="14" fontId="2" fillId="6" borderId="15" xfId="0" applyNumberFormat="1" applyFont="1" applyFill="1" applyBorder="1" applyAlignment="1">
      <alignment horizontal="left"/>
    </xf>
    <xf numFmtId="2" fontId="2" fillId="6" borderId="15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167" fontId="3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7" fillId="2" borderId="15" xfId="3" applyNumberFormat="1" applyFont="1" applyFill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168" fontId="5" fillId="0" borderId="36" xfId="0" applyNumberFormat="1" applyFont="1" applyBorder="1" applyAlignment="1">
      <alignment horizontal="center" vertical="center"/>
    </xf>
    <xf numFmtId="4" fontId="5" fillId="0" borderId="36" xfId="3" applyNumberFormat="1" applyFont="1" applyBorder="1" applyAlignment="1">
      <alignment vertical="center"/>
    </xf>
    <xf numFmtId="4" fontId="7" fillId="0" borderId="36" xfId="3" applyNumberFormat="1" applyFont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4" borderId="0" xfId="0" applyNumberFormat="1" applyFont="1" applyFill="1" applyAlignment="1">
      <alignment horizontal="right"/>
    </xf>
    <xf numFmtId="4" fontId="9" fillId="2" borderId="15" xfId="3" applyNumberFormat="1" applyFont="1" applyFill="1" applyBorder="1" applyAlignment="1">
      <alignment horizontal="left" vertical="center"/>
    </xf>
    <xf numFmtId="4" fontId="2" fillId="4" borderId="37" xfId="0" applyNumberFormat="1" applyFont="1" applyFill="1" applyBorder="1" applyAlignment="1">
      <alignment horizontal="center"/>
    </xf>
    <xf numFmtId="166" fontId="5" fillId="0" borderId="38" xfId="0" applyNumberFormat="1" applyFont="1" applyBorder="1" applyAlignment="1">
      <alignment horizontal="center" vertical="center"/>
    </xf>
    <xf numFmtId="0" fontId="3" fillId="0" borderId="39" xfId="0" applyFont="1" applyBorder="1"/>
    <xf numFmtId="0" fontId="3" fillId="0" borderId="39" xfId="0" applyFont="1" applyBorder="1" applyAlignment="1">
      <alignment horizontal="justify"/>
    </xf>
    <xf numFmtId="0" fontId="3" fillId="6" borderId="40" xfId="0" applyFont="1" applyFill="1" applyBorder="1" applyAlignment="1">
      <alignment horizontal="center" vertical="center"/>
    </xf>
    <xf numFmtId="167" fontId="3" fillId="0" borderId="15" xfId="0" applyNumberFormat="1" applyFont="1" applyBorder="1"/>
    <xf numFmtId="4" fontId="3" fillId="2" borderId="15" xfId="0" applyNumberFormat="1" applyFont="1" applyFill="1" applyBorder="1" applyAlignment="1">
      <alignment horizontal="right"/>
    </xf>
    <xf numFmtId="0" fontId="7" fillId="0" borderId="42" xfId="3" applyFont="1" applyBorder="1" applyAlignment="1">
      <alignment vertical="center"/>
    </xf>
    <xf numFmtId="0" fontId="7" fillId="2" borderId="42" xfId="3" applyFont="1" applyFill="1" applyBorder="1" applyAlignment="1">
      <alignment vertical="center"/>
    </xf>
    <xf numFmtId="0" fontId="9" fillId="0" borderId="42" xfId="0" applyFont="1" applyBorder="1"/>
    <xf numFmtId="0" fontId="7" fillId="0" borderId="42" xfId="0" applyFont="1" applyBorder="1" applyAlignment="1">
      <alignment vertical="center"/>
    </xf>
    <xf numFmtId="0" fontId="3" fillId="0" borderId="42" xfId="0" applyFont="1" applyBorder="1"/>
    <xf numFmtId="0" fontId="7" fillId="0" borderId="43" xfId="3" applyFont="1" applyBorder="1" applyAlignment="1">
      <alignment vertical="center"/>
    </xf>
    <xf numFmtId="4" fontId="7" fillId="0" borderId="44" xfId="3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/>
    </xf>
    <xf numFmtId="164" fontId="2" fillId="0" borderId="46" xfId="0" applyNumberFormat="1" applyFont="1" applyBorder="1"/>
    <xf numFmtId="4" fontId="2" fillId="0" borderId="46" xfId="0" applyNumberFormat="1" applyFont="1" applyBorder="1"/>
    <xf numFmtId="0" fontId="7" fillId="0" borderId="47" xfId="3" applyFont="1" applyBorder="1" applyAlignment="1">
      <alignment vertical="center"/>
    </xf>
    <xf numFmtId="0" fontId="3" fillId="0" borderId="45" xfId="0" applyFont="1" applyBorder="1" applyAlignment="1">
      <alignment horizontal="center"/>
    </xf>
    <xf numFmtId="165" fontId="3" fillId="0" borderId="48" xfId="0" applyNumberFormat="1" applyFont="1" applyBorder="1"/>
    <xf numFmtId="4" fontId="3" fillId="0" borderId="48" xfId="0" applyNumberFormat="1" applyFont="1" applyBorder="1"/>
    <xf numFmtId="0" fontId="3" fillId="0" borderId="48" xfId="0" applyFont="1" applyBorder="1"/>
    <xf numFmtId="4" fontId="9" fillId="0" borderId="15" xfId="3" applyNumberFormat="1" applyFont="1" applyBorder="1" applyAlignment="1">
      <alignment horizontal="left" vertical="center"/>
    </xf>
    <xf numFmtId="0" fontId="7" fillId="0" borderId="49" xfId="3" applyFont="1" applyBorder="1" applyAlignment="1">
      <alignment vertical="center"/>
    </xf>
    <xf numFmtId="0" fontId="9" fillId="2" borderId="42" xfId="3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9" fontId="5" fillId="0" borderId="15" xfId="0" applyNumberFormat="1" applyFont="1" applyBorder="1" applyAlignment="1">
      <alignment horizontal="center" vertical="center"/>
    </xf>
    <xf numFmtId="169" fontId="5" fillId="0" borderId="44" xfId="0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right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5" borderId="35" xfId="0" applyNumberFormat="1" applyFont="1" applyFill="1" applyBorder="1" applyAlignment="1">
      <alignment horizontal="left"/>
    </xf>
    <xf numFmtId="14" fontId="2" fillId="5" borderId="29" xfId="0" applyNumberFormat="1" applyFont="1" applyFill="1" applyBorder="1" applyAlignment="1">
      <alignment horizontal="left"/>
    </xf>
    <xf numFmtId="14" fontId="2" fillId="5" borderId="22" xfId="0" applyNumberFormat="1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3"/>
  <sheetViews>
    <sheetView tabSelected="1" zoomScaleNormal="100" workbookViewId="0">
      <pane ySplit="7" topLeftCell="A8" activePane="bottomLeft" state="frozen"/>
      <selection pane="bottomLeft" activeCell="C10" sqref="C10"/>
    </sheetView>
  </sheetViews>
  <sheetFormatPr defaultRowHeight="15.75" x14ac:dyDescent="0.25"/>
  <cols>
    <col min="1" max="1" width="5.7109375" style="11" customWidth="1"/>
    <col min="2" max="2" width="15.85546875" style="2" customWidth="1"/>
    <col min="3" max="3" width="26.7109375" style="3" customWidth="1"/>
    <col min="4" max="4" width="58.42578125" style="11" customWidth="1"/>
    <col min="5" max="5" width="77.14062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157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37" t="s">
        <v>159</v>
      </c>
      <c r="C5" s="137"/>
      <c r="D5" s="137"/>
      <c r="E5" s="137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8" t="s">
        <v>7</v>
      </c>
      <c r="C9" s="138"/>
      <c r="D9" s="138"/>
      <c r="E9" s="138"/>
    </row>
    <row r="10" spans="1:6" s="4" customFormat="1" ht="16.5" thickBot="1" x14ac:dyDescent="0.3">
      <c r="A10" s="20">
        <v>1</v>
      </c>
      <c r="B10" s="21" t="s">
        <v>160</v>
      </c>
      <c r="C10" s="22">
        <v>5171142.63</v>
      </c>
      <c r="D10" s="23" t="s">
        <v>8</v>
      </c>
      <c r="E10" s="24" t="s">
        <v>9</v>
      </c>
    </row>
    <row r="11" spans="1:6" s="4" customFormat="1" ht="16.5" thickBot="1" x14ac:dyDescent="0.3">
      <c r="A11" s="25"/>
      <c r="B11" s="26" t="s">
        <v>10</v>
      </c>
      <c r="C11" s="27">
        <f>C10</f>
        <v>5171142.63</v>
      </c>
      <c r="D11" s="28"/>
      <c r="E11" s="29"/>
    </row>
    <row r="12" spans="1:6" ht="16.5" thickBot="1" x14ac:dyDescent="0.3">
      <c r="A12" s="122"/>
      <c r="B12" s="123"/>
      <c r="C12" s="124"/>
      <c r="D12" s="125"/>
      <c r="E12" s="125"/>
    </row>
    <row r="13" spans="1:6" s="4" customFormat="1" x14ac:dyDescent="0.25">
      <c r="A13" s="118" t="s">
        <v>11</v>
      </c>
      <c r="B13" s="119" t="s">
        <v>12</v>
      </c>
      <c r="C13" s="120"/>
      <c r="D13" s="119"/>
      <c r="E13" s="121"/>
    </row>
    <row r="14" spans="1:6" s="4" customFormat="1" x14ac:dyDescent="0.25">
      <c r="A14" s="30">
        <v>1</v>
      </c>
      <c r="B14" s="131">
        <v>45748</v>
      </c>
      <c r="C14" s="92">
        <v>1030.23</v>
      </c>
      <c r="D14" s="34" t="s">
        <v>161</v>
      </c>
      <c r="E14" s="111" t="s">
        <v>18</v>
      </c>
      <c r="F14" s="129"/>
    </row>
    <row r="15" spans="1:6" s="4" customFormat="1" x14ac:dyDescent="0.25">
      <c r="A15" s="30">
        <v>2</v>
      </c>
      <c r="B15" s="131">
        <v>45748</v>
      </c>
      <c r="C15" s="33">
        <v>3311939.4</v>
      </c>
      <c r="D15" s="34" t="s">
        <v>162</v>
      </c>
      <c r="E15" s="111" t="s">
        <v>228</v>
      </c>
      <c r="F15" s="129"/>
    </row>
    <row r="16" spans="1:6" s="4" customFormat="1" x14ac:dyDescent="0.25">
      <c r="A16" s="30">
        <v>3</v>
      </c>
      <c r="B16" s="131">
        <v>45748</v>
      </c>
      <c r="C16" s="80">
        <f>97580+48790+97580+317150.47+123760+31273.2+131495+183284.99+77112+70104.09+159232.71+78897</f>
        <v>1416259.46</v>
      </c>
      <c r="D16" s="34" t="s">
        <v>70</v>
      </c>
      <c r="E16" s="111" t="s">
        <v>87</v>
      </c>
      <c r="F16" s="129"/>
    </row>
    <row r="17" spans="1:7" s="4" customFormat="1" x14ac:dyDescent="0.25">
      <c r="A17" s="30">
        <v>4</v>
      </c>
      <c r="B17" s="131">
        <v>45748</v>
      </c>
      <c r="C17" s="33">
        <v>1985.22</v>
      </c>
      <c r="D17" s="34" t="s">
        <v>138</v>
      </c>
      <c r="E17" s="111" t="s">
        <v>229</v>
      </c>
      <c r="F17" s="129"/>
    </row>
    <row r="18" spans="1:7" s="4" customFormat="1" x14ac:dyDescent="0.25">
      <c r="A18" s="30">
        <v>5</v>
      </c>
      <c r="B18" s="131">
        <v>45748</v>
      </c>
      <c r="C18" s="81">
        <v>6264.54</v>
      </c>
      <c r="D18" s="109" t="s">
        <v>16</v>
      </c>
      <c r="E18" s="115" t="s">
        <v>96</v>
      </c>
      <c r="F18" s="130"/>
      <c r="G18" s="85"/>
    </row>
    <row r="19" spans="1:7" s="4" customFormat="1" x14ac:dyDescent="0.25">
      <c r="A19" s="30">
        <v>6</v>
      </c>
      <c r="B19" s="131">
        <v>45748</v>
      </c>
      <c r="C19" s="93">
        <v>74.489999999999995</v>
      </c>
      <c r="D19" s="82" t="s">
        <v>304</v>
      </c>
      <c r="E19" s="113" t="s">
        <v>151</v>
      </c>
      <c r="F19" s="130" t="s">
        <v>81</v>
      </c>
      <c r="G19" s="85"/>
    </row>
    <row r="20" spans="1:7" s="4" customFormat="1" x14ac:dyDescent="0.25">
      <c r="A20" s="30">
        <v>7</v>
      </c>
      <c r="B20" s="131">
        <v>45749</v>
      </c>
      <c r="C20" s="93">
        <v>666.14</v>
      </c>
      <c r="D20" s="82" t="s">
        <v>82</v>
      </c>
      <c r="E20" s="113" t="s">
        <v>17</v>
      </c>
      <c r="F20" s="130" t="s">
        <v>81</v>
      </c>
      <c r="G20" s="85"/>
    </row>
    <row r="21" spans="1:7" s="4" customFormat="1" x14ac:dyDescent="0.25">
      <c r="A21" s="30">
        <v>8</v>
      </c>
      <c r="B21" s="131">
        <v>45749</v>
      </c>
      <c r="C21" s="93">
        <v>50.48</v>
      </c>
      <c r="D21" s="82" t="s">
        <v>92</v>
      </c>
      <c r="E21" s="113" t="s">
        <v>113</v>
      </c>
      <c r="F21" s="130" t="s">
        <v>81</v>
      </c>
      <c r="G21" s="85"/>
    </row>
    <row r="22" spans="1:7" s="4" customFormat="1" x14ac:dyDescent="0.25">
      <c r="A22" s="30">
        <v>9</v>
      </c>
      <c r="B22" s="131">
        <v>45749</v>
      </c>
      <c r="C22" s="81">
        <f>74970+261800+261800+44244.2+30892.4+212843.4</f>
        <v>886550</v>
      </c>
      <c r="D22" s="34" t="s">
        <v>70</v>
      </c>
      <c r="E22" s="111" t="s">
        <v>87</v>
      </c>
      <c r="F22" s="130"/>
      <c r="G22" s="85"/>
    </row>
    <row r="23" spans="1:7" s="4" customFormat="1" x14ac:dyDescent="0.25">
      <c r="A23" s="30">
        <v>10</v>
      </c>
      <c r="B23" s="131">
        <v>45749</v>
      </c>
      <c r="C23" s="81">
        <v>89.68</v>
      </c>
      <c r="D23" s="34" t="s">
        <v>163</v>
      </c>
      <c r="E23" s="111" t="s">
        <v>18</v>
      </c>
      <c r="F23" s="130"/>
      <c r="G23" s="85"/>
    </row>
    <row r="24" spans="1:7" s="4" customFormat="1" x14ac:dyDescent="0.25">
      <c r="A24" s="30">
        <v>11</v>
      </c>
      <c r="B24" s="131">
        <v>45749</v>
      </c>
      <c r="C24" s="93">
        <v>571.20000000000005</v>
      </c>
      <c r="D24" s="34" t="s">
        <v>29</v>
      </c>
      <c r="E24" s="111" t="s">
        <v>17</v>
      </c>
      <c r="F24" s="129"/>
    </row>
    <row r="25" spans="1:7" s="4" customFormat="1" x14ac:dyDescent="0.25">
      <c r="A25" s="30">
        <v>12</v>
      </c>
      <c r="B25" s="131">
        <v>45749</v>
      </c>
      <c r="C25" s="33">
        <v>3420.65</v>
      </c>
      <c r="D25" s="34" t="s">
        <v>89</v>
      </c>
      <c r="E25" s="111" t="s">
        <v>230</v>
      </c>
      <c r="F25" s="129"/>
    </row>
    <row r="26" spans="1:7" s="4" customFormat="1" x14ac:dyDescent="0.25">
      <c r="A26" s="30">
        <v>13</v>
      </c>
      <c r="B26" s="131">
        <v>45749</v>
      </c>
      <c r="C26" s="33">
        <v>2307.4699999999998</v>
      </c>
      <c r="D26" s="34" t="s">
        <v>144</v>
      </c>
      <c r="E26" s="111" t="s">
        <v>231</v>
      </c>
      <c r="F26" s="129"/>
    </row>
    <row r="27" spans="1:7" s="4" customFormat="1" x14ac:dyDescent="0.25">
      <c r="A27" s="30">
        <v>14</v>
      </c>
      <c r="B27" s="131">
        <v>45749</v>
      </c>
      <c r="C27" s="93">
        <v>130683.74</v>
      </c>
      <c r="D27" s="34" t="s">
        <v>164</v>
      </c>
      <c r="E27" s="111" t="s">
        <v>79</v>
      </c>
      <c r="F27" s="130"/>
    </row>
    <row r="28" spans="1:7" s="4" customFormat="1" x14ac:dyDescent="0.25">
      <c r="A28" s="30">
        <v>15</v>
      </c>
      <c r="B28" s="131">
        <v>45749</v>
      </c>
      <c r="C28" s="93">
        <v>2209.12</v>
      </c>
      <c r="D28" s="34" t="s">
        <v>153</v>
      </c>
      <c r="E28" s="111" t="s">
        <v>17</v>
      </c>
      <c r="F28" s="130"/>
    </row>
    <row r="29" spans="1:7" s="4" customFormat="1" x14ac:dyDescent="0.25">
      <c r="A29" s="30">
        <v>16</v>
      </c>
      <c r="B29" s="131">
        <v>45750</v>
      </c>
      <c r="C29" s="93">
        <v>72772.89</v>
      </c>
      <c r="D29" s="34" t="s">
        <v>130</v>
      </c>
      <c r="E29" s="111" t="s">
        <v>18</v>
      </c>
      <c r="F29" s="130"/>
    </row>
    <row r="30" spans="1:7" s="4" customFormat="1" x14ac:dyDescent="0.25">
      <c r="A30" s="30">
        <v>17</v>
      </c>
      <c r="B30" s="131">
        <v>45750</v>
      </c>
      <c r="C30" s="93">
        <v>10069.65</v>
      </c>
      <c r="D30" s="34" t="s">
        <v>165</v>
      </c>
      <c r="E30" s="111" t="s">
        <v>232</v>
      </c>
      <c r="F30" s="130"/>
    </row>
    <row r="31" spans="1:7" s="4" customFormat="1" x14ac:dyDescent="0.25">
      <c r="A31" s="30">
        <v>18</v>
      </c>
      <c r="B31" s="131">
        <v>45750</v>
      </c>
      <c r="C31" s="93">
        <v>4479</v>
      </c>
      <c r="D31" s="34" t="s">
        <v>65</v>
      </c>
      <c r="E31" s="111" t="s">
        <v>22</v>
      </c>
      <c r="F31" s="130"/>
    </row>
    <row r="32" spans="1:7" s="4" customFormat="1" x14ac:dyDescent="0.25">
      <c r="A32" s="30">
        <v>19</v>
      </c>
      <c r="B32" s="131">
        <v>45750</v>
      </c>
      <c r="C32" s="93">
        <v>2428.2800000000002</v>
      </c>
      <c r="D32" s="34" t="s">
        <v>166</v>
      </c>
      <c r="E32" s="111" t="s">
        <v>233</v>
      </c>
      <c r="F32" s="130"/>
    </row>
    <row r="33" spans="1:7" s="4" customFormat="1" x14ac:dyDescent="0.25">
      <c r="A33" s="30">
        <v>20</v>
      </c>
      <c r="B33" s="131">
        <v>45750</v>
      </c>
      <c r="C33" s="93">
        <f>962+2233</f>
        <v>3195</v>
      </c>
      <c r="D33" s="34" t="s">
        <v>102</v>
      </c>
      <c r="E33" s="111" t="s">
        <v>17</v>
      </c>
      <c r="F33" s="130"/>
    </row>
    <row r="34" spans="1:7" s="4" customFormat="1" x14ac:dyDescent="0.25">
      <c r="A34" s="30">
        <v>21</v>
      </c>
      <c r="B34" s="131">
        <v>45750</v>
      </c>
      <c r="C34" s="93">
        <v>1583.51</v>
      </c>
      <c r="D34" s="34" t="s">
        <v>27</v>
      </c>
      <c r="E34" s="111" t="s">
        <v>105</v>
      </c>
      <c r="F34" s="130"/>
    </row>
    <row r="35" spans="1:7" s="4" customFormat="1" x14ac:dyDescent="0.25">
      <c r="A35" s="30">
        <v>22</v>
      </c>
      <c r="B35" s="131">
        <v>45750</v>
      </c>
      <c r="C35" s="93">
        <v>251.09</v>
      </c>
      <c r="D35" s="34" t="s">
        <v>110</v>
      </c>
      <c r="E35" s="111" t="s">
        <v>18</v>
      </c>
      <c r="F35" s="130"/>
    </row>
    <row r="36" spans="1:7" s="4" customFormat="1" x14ac:dyDescent="0.25">
      <c r="A36" s="30">
        <v>23</v>
      </c>
      <c r="B36" s="131">
        <v>45750</v>
      </c>
      <c r="C36" s="93">
        <v>3447.37</v>
      </c>
      <c r="D36" s="34" t="s">
        <v>19</v>
      </c>
      <c r="E36" s="111" t="s">
        <v>121</v>
      </c>
      <c r="F36" s="130"/>
    </row>
    <row r="37" spans="1:7" s="4" customFormat="1" x14ac:dyDescent="0.25">
      <c r="A37" s="30">
        <v>24</v>
      </c>
      <c r="B37" s="131">
        <v>45750</v>
      </c>
      <c r="C37" s="33">
        <v>44644.04</v>
      </c>
      <c r="D37" s="34" t="s">
        <v>167</v>
      </c>
      <c r="E37" s="111" t="s">
        <v>22</v>
      </c>
      <c r="F37" s="129"/>
    </row>
    <row r="38" spans="1:7" s="4" customFormat="1" x14ac:dyDescent="0.25">
      <c r="A38" s="30">
        <v>25</v>
      </c>
      <c r="B38" s="131">
        <v>45750</v>
      </c>
      <c r="C38" s="33">
        <v>253.47</v>
      </c>
      <c r="D38" s="34" t="s">
        <v>69</v>
      </c>
      <c r="E38" s="111" t="s">
        <v>17</v>
      </c>
      <c r="F38" s="129"/>
    </row>
    <row r="39" spans="1:7" s="4" customFormat="1" x14ac:dyDescent="0.25">
      <c r="A39" s="30">
        <v>26</v>
      </c>
      <c r="B39" s="131">
        <v>45750</v>
      </c>
      <c r="C39" s="81">
        <v>233</v>
      </c>
      <c r="D39" s="34" t="s">
        <v>136</v>
      </c>
      <c r="E39" s="111" t="s">
        <v>18</v>
      </c>
      <c r="F39" s="130"/>
    </row>
    <row r="40" spans="1:7" s="4" customFormat="1" x14ac:dyDescent="0.25">
      <c r="A40" s="30">
        <v>27</v>
      </c>
      <c r="B40" s="131">
        <v>45750</v>
      </c>
      <c r="C40" s="81">
        <v>373.66</v>
      </c>
      <c r="D40" s="34" t="s">
        <v>128</v>
      </c>
      <c r="E40" s="111" t="s">
        <v>18</v>
      </c>
      <c r="F40" s="130"/>
    </row>
    <row r="41" spans="1:7" s="4" customFormat="1" x14ac:dyDescent="0.25">
      <c r="A41" s="30">
        <v>28</v>
      </c>
      <c r="B41" s="131">
        <v>45750</v>
      </c>
      <c r="C41" s="81">
        <v>2841.72</v>
      </c>
      <c r="D41" s="34" t="s">
        <v>168</v>
      </c>
      <c r="E41" s="111" t="s">
        <v>234</v>
      </c>
      <c r="F41" s="130"/>
    </row>
    <row r="42" spans="1:7" s="4" customFormat="1" x14ac:dyDescent="0.25">
      <c r="A42" s="30">
        <v>29</v>
      </c>
      <c r="B42" s="131">
        <v>45750</v>
      </c>
      <c r="C42" s="81">
        <v>10376.799999999999</v>
      </c>
      <c r="D42" s="34" t="s">
        <v>169</v>
      </c>
      <c r="E42" s="111" t="s">
        <v>235</v>
      </c>
      <c r="F42" s="130"/>
    </row>
    <row r="43" spans="1:7" s="4" customFormat="1" x14ac:dyDescent="0.25">
      <c r="A43" s="30">
        <v>30</v>
      </c>
      <c r="B43" s="131">
        <v>45750</v>
      </c>
      <c r="C43" s="81">
        <f>(135515.8-33878.95-33878.95-33878.95)+(237050.23-59262.56-59262.56-59262.56)</f>
        <v>93141.500000000015</v>
      </c>
      <c r="D43" s="34" t="s">
        <v>170</v>
      </c>
      <c r="E43" s="111" t="s">
        <v>236</v>
      </c>
      <c r="F43" s="130"/>
    </row>
    <row r="44" spans="1:7" s="4" customFormat="1" x14ac:dyDescent="0.25">
      <c r="A44" s="30">
        <v>31</v>
      </c>
      <c r="B44" s="131">
        <v>45750</v>
      </c>
      <c r="C44" s="81">
        <f>-1626.9+65.45+65.45+23.8+196.35+130.9+36.89+196.35+130.9+261.8+33.32+3320.82</f>
        <v>2835.13</v>
      </c>
      <c r="D44" s="34" t="s">
        <v>171</v>
      </c>
      <c r="E44" s="111" t="s">
        <v>21</v>
      </c>
      <c r="F44" s="130"/>
    </row>
    <row r="45" spans="1:7" s="4" customFormat="1" x14ac:dyDescent="0.25">
      <c r="A45" s="30">
        <v>32</v>
      </c>
      <c r="B45" s="131">
        <v>45750</v>
      </c>
      <c r="C45" s="81">
        <v>15114</v>
      </c>
      <c r="D45" s="36" t="s">
        <v>93</v>
      </c>
      <c r="E45" s="114" t="s">
        <v>237</v>
      </c>
      <c r="F45" s="130"/>
    </row>
    <row r="46" spans="1:7" s="4" customFormat="1" x14ac:dyDescent="0.25">
      <c r="A46" s="30">
        <v>33</v>
      </c>
      <c r="B46" s="131">
        <v>45750</v>
      </c>
      <c r="C46" s="81">
        <v>1501151.8</v>
      </c>
      <c r="D46" s="34" t="s">
        <v>101</v>
      </c>
      <c r="E46" s="111" t="s">
        <v>238</v>
      </c>
      <c r="F46" s="130"/>
    </row>
    <row r="47" spans="1:7" s="4" customFormat="1" x14ac:dyDescent="0.25">
      <c r="A47" s="30">
        <v>34</v>
      </c>
      <c r="B47" s="131">
        <v>45750</v>
      </c>
      <c r="C47" s="81">
        <f>8413.3+49980+124950+66223.5+268358.09+242760</f>
        <v>760684.89</v>
      </c>
      <c r="D47" s="34" t="s">
        <v>70</v>
      </c>
      <c r="E47" s="111" t="s">
        <v>87</v>
      </c>
      <c r="F47" s="130"/>
    </row>
    <row r="48" spans="1:7" s="4" customFormat="1" x14ac:dyDescent="0.25">
      <c r="A48" s="30">
        <v>35</v>
      </c>
      <c r="B48" s="131">
        <v>45750</v>
      </c>
      <c r="C48" s="93">
        <v>530</v>
      </c>
      <c r="D48" s="82" t="s">
        <v>305</v>
      </c>
      <c r="E48" s="113" t="s">
        <v>306</v>
      </c>
      <c r="F48" s="130" t="s">
        <v>81</v>
      </c>
      <c r="G48"/>
    </row>
    <row r="49" spans="1:7" s="4" customFormat="1" x14ac:dyDescent="0.25">
      <c r="A49" s="30">
        <v>36</v>
      </c>
      <c r="B49" s="131">
        <v>45750</v>
      </c>
      <c r="C49" s="93">
        <v>258.18</v>
      </c>
      <c r="D49" s="82" t="s">
        <v>82</v>
      </c>
      <c r="E49" s="113" t="s">
        <v>307</v>
      </c>
      <c r="F49" s="130" t="s">
        <v>81</v>
      </c>
      <c r="G49"/>
    </row>
    <row r="50" spans="1:7" s="4" customFormat="1" x14ac:dyDescent="0.25">
      <c r="A50" s="30">
        <v>37</v>
      </c>
      <c r="B50" s="131">
        <v>45750</v>
      </c>
      <c r="C50" s="93">
        <v>3505.07</v>
      </c>
      <c r="D50" s="82" t="s">
        <v>94</v>
      </c>
      <c r="E50" s="113" t="s">
        <v>99</v>
      </c>
      <c r="F50" s="130" t="s">
        <v>81</v>
      </c>
      <c r="G50"/>
    </row>
    <row r="51" spans="1:7" s="4" customFormat="1" x14ac:dyDescent="0.25">
      <c r="A51" s="30">
        <v>38</v>
      </c>
      <c r="B51" s="131">
        <v>45750</v>
      </c>
      <c r="C51" s="93">
        <v>219.99</v>
      </c>
      <c r="D51" s="82" t="s">
        <v>308</v>
      </c>
      <c r="E51" s="113" t="s">
        <v>309</v>
      </c>
      <c r="F51" s="130" t="s">
        <v>81</v>
      </c>
      <c r="G51"/>
    </row>
    <row r="52" spans="1:7" s="4" customFormat="1" x14ac:dyDescent="0.25">
      <c r="A52" s="30">
        <v>39</v>
      </c>
      <c r="B52" s="131">
        <v>45751</v>
      </c>
      <c r="C52" s="93">
        <v>149.4</v>
      </c>
      <c r="D52" s="82" t="s">
        <v>310</v>
      </c>
      <c r="E52" s="113" t="s">
        <v>307</v>
      </c>
      <c r="F52" s="130" t="s">
        <v>81</v>
      </c>
      <c r="G52"/>
    </row>
    <row r="53" spans="1:7" s="4" customFormat="1" x14ac:dyDescent="0.25">
      <c r="A53" s="30">
        <v>40</v>
      </c>
      <c r="B53" s="131">
        <v>45751</v>
      </c>
      <c r="C53" s="93">
        <v>93.58</v>
      </c>
      <c r="D53" s="82" t="s">
        <v>82</v>
      </c>
      <c r="E53" s="113" t="s">
        <v>311</v>
      </c>
      <c r="F53" s="130" t="s">
        <v>81</v>
      </c>
      <c r="G53"/>
    </row>
    <row r="54" spans="1:7" s="4" customFormat="1" x14ac:dyDescent="0.25">
      <c r="A54" s="30">
        <v>41</v>
      </c>
      <c r="B54" s="131">
        <v>45751</v>
      </c>
      <c r="C54" s="33">
        <f>62563.06+168296.94</f>
        <v>230860</v>
      </c>
      <c r="D54" s="34" t="s">
        <v>70</v>
      </c>
      <c r="E54" s="111" t="s">
        <v>87</v>
      </c>
      <c r="F54" s="129"/>
    </row>
    <row r="55" spans="1:7" s="4" customFormat="1" x14ac:dyDescent="0.25">
      <c r="A55" s="30">
        <v>42</v>
      </c>
      <c r="B55" s="131">
        <v>45754</v>
      </c>
      <c r="C55" s="33">
        <f>267.75+95.2</f>
        <v>362.95</v>
      </c>
      <c r="D55" s="34" t="s">
        <v>29</v>
      </c>
      <c r="E55" s="111" t="s">
        <v>17</v>
      </c>
      <c r="F55" s="129"/>
    </row>
    <row r="56" spans="1:7" s="4" customFormat="1" x14ac:dyDescent="0.25">
      <c r="A56" s="30">
        <v>43</v>
      </c>
      <c r="B56" s="131">
        <v>45754</v>
      </c>
      <c r="C56" s="33">
        <f>610+4273</f>
        <v>4883</v>
      </c>
      <c r="D56" s="34" t="s">
        <v>102</v>
      </c>
      <c r="E56" s="111" t="s">
        <v>17</v>
      </c>
      <c r="F56" s="129"/>
    </row>
    <row r="57" spans="1:7" s="4" customFormat="1" x14ac:dyDescent="0.25">
      <c r="A57" s="30">
        <v>44</v>
      </c>
      <c r="B57" s="131">
        <v>45754</v>
      </c>
      <c r="C57" s="33">
        <v>355.57</v>
      </c>
      <c r="D57" s="34" t="s">
        <v>15</v>
      </c>
      <c r="E57" s="111" t="s">
        <v>95</v>
      </c>
      <c r="F57" s="130"/>
      <c r="G57" s="85"/>
    </row>
    <row r="58" spans="1:7" s="4" customFormat="1" x14ac:dyDescent="0.25">
      <c r="A58" s="30">
        <v>45</v>
      </c>
      <c r="B58" s="131">
        <v>45754</v>
      </c>
      <c r="C58" s="33">
        <v>1396.8</v>
      </c>
      <c r="D58" s="34" t="s">
        <v>172</v>
      </c>
      <c r="E58" s="111" t="s">
        <v>239</v>
      </c>
      <c r="F58" s="130"/>
      <c r="G58" s="85"/>
    </row>
    <row r="59" spans="1:7" s="4" customFormat="1" x14ac:dyDescent="0.25">
      <c r="A59" s="30">
        <v>46</v>
      </c>
      <c r="B59" s="131">
        <v>45754</v>
      </c>
      <c r="C59" s="33">
        <v>682.5</v>
      </c>
      <c r="D59" s="34" t="s">
        <v>173</v>
      </c>
      <c r="E59" s="111" t="s">
        <v>120</v>
      </c>
      <c r="F59" s="130"/>
      <c r="G59" s="85"/>
    </row>
    <row r="60" spans="1:7" s="4" customFormat="1" x14ac:dyDescent="0.25">
      <c r="A60" s="30">
        <v>47</v>
      </c>
      <c r="B60" s="131">
        <v>45754</v>
      </c>
      <c r="C60" s="93">
        <f>65.45+130.9+130.9</f>
        <v>327.25</v>
      </c>
      <c r="D60" s="34" t="s">
        <v>171</v>
      </c>
      <c r="E60" s="111" t="s">
        <v>240</v>
      </c>
      <c r="F60" s="130"/>
      <c r="G60" s="85"/>
    </row>
    <row r="61" spans="1:7" s="4" customFormat="1" x14ac:dyDescent="0.25">
      <c r="A61" s="30">
        <v>48</v>
      </c>
      <c r="B61" s="131">
        <v>45754</v>
      </c>
      <c r="C61" s="93">
        <v>9768.7099999999991</v>
      </c>
      <c r="D61" s="34" t="s">
        <v>127</v>
      </c>
      <c r="E61" s="111" t="s">
        <v>17</v>
      </c>
      <c r="F61" s="130"/>
      <c r="G61" s="85"/>
    </row>
    <row r="62" spans="1:7" s="4" customFormat="1" x14ac:dyDescent="0.25">
      <c r="A62" s="30">
        <v>49</v>
      </c>
      <c r="B62" s="131">
        <v>45754</v>
      </c>
      <c r="C62" s="93">
        <v>4712.3999999999996</v>
      </c>
      <c r="D62" s="34" t="s">
        <v>140</v>
      </c>
      <c r="E62" s="111" t="s">
        <v>241</v>
      </c>
      <c r="F62" s="130"/>
      <c r="G62" s="85"/>
    </row>
    <row r="63" spans="1:7" s="4" customFormat="1" x14ac:dyDescent="0.25">
      <c r="A63" s="30">
        <v>50</v>
      </c>
      <c r="B63" s="131">
        <v>45754</v>
      </c>
      <c r="C63" s="93">
        <v>1000</v>
      </c>
      <c r="D63" s="34" t="s">
        <v>117</v>
      </c>
      <c r="E63" s="111" t="s">
        <v>120</v>
      </c>
      <c r="F63" s="130"/>
      <c r="G63" s="85"/>
    </row>
    <row r="64" spans="1:7" s="4" customFormat="1" x14ac:dyDescent="0.25">
      <c r="A64" s="30">
        <v>51</v>
      </c>
      <c r="B64" s="131">
        <v>45754</v>
      </c>
      <c r="C64" s="93">
        <f>167433+72828+30345+242760+121380+2284.8+117810+117810+91035+121380+43411.2+132685+265370+132982.5+33248.6+121380+261800+25109</f>
        <v>2101052.1</v>
      </c>
      <c r="D64" s="33" t="s">
        <v>70</v>
      </c>
      <c r="E64" s="111" t="s">
        <v>87</v>
      </c>
      <c r="F64" s="130"/>
      <c r="G64" s="85"/>
    </row>
    <row r="65" spans="1:7" s="4" customFormat="1" x14ac:dyDescent="0.25">
      <c r="A65" s="30">
        <v>52</v>
      </c>
      <c r="B65" s="131">
        <v>45754</v>
      </c>
      <c r="C65" s="93">
        <v>68.8</v>
      </c>
      <c r="D65" s="82" t="s">
        <v>310</v>
      </c>
      <c r="E65" s="113" t="s">
        <v>307</v>
      </c>
      <c r="F65" s="130" t="s">
        <v>81</v>
      </c>
      <c r="G65" s="85"/>
    </row>
    <row r="66" spans="1:7" s="4" customFormat="1" x14ac:dyDescent="0.25">
      <c r="A66" s="30">
        <v>53</v>
      </c>
      <c r="B66" s="131">
        <v>45754</v>
      </c>
      <c r="C66" s="93">
        <v>155.6</v>
      </c>
      <c r="D66" s="82" t="s">
        <v>154</v>
      </c>
      <c r="E66" s="113" t="s">
        <v>312</v>
      </c>
      <c r="F66" s="130" t="s">
        <v>81</v>
      </c>
      <c r="G66" s="85"/>
    </row>
    <row r="67" spans="1:7" s="4" customFormat="1" x14ac:dyDescent="0.25">
      <c r="A67" s="30">
        <v>54</v>
      </c>
      <c r="B67" s="131">
        <v>45754</v>
      </c>
      <c r="C67" s="93">
        <v>84.97</v>
      </c>
      <c r="D67" s="82" t="s">
        <v>313</v>
      </c>
      <c r="E67" s="113" t="s">
        <v>311</v>
      </c>
      <c r="F67" s="130" t="s">
        <v>81</v>
      </c>
      <c r="G67" s="85"/>
    </row>
    <row r="68" spans="1:7" s="4" customFormat="1" x14ac:dyDescent="0.25">
      <c r="A68" s="30">
        <v>55</v>
      </c>
      <c r="B68" s="131">
        <v>45754</v>
      </c>
      <c r="C68" s="93">
        <v>396</v>
      </c>
      <c r="D68" s="82" t="s">
        <v>314</v>
      </c>
      <c r="E68" s="113" t="s">
        <v>315</v>
      </c>
      <c r="F68" s="130" t="s">
        <v>81</v>
      </c>
      <c r="G68" s="85"/>
    </row>
    <row r="69" spans="1:7" s="4" customFormat="1" x14ac:dyDescent="0.25">
      <c r="A69" s="30">
        <v>56</v>
      </c>
      <c r="B69" s="131">
        <v>45754</v>
      </c>
      <c r="C69" s="93">
        <v>25</v>
      </c>
      <c r="D69" s="82" t="s">
        <v>316</v>
      </c>
      <c r="E69" s="113" t="s">
        <v>317</v>
      </c>
      <c r="F69" s="130" t="s">
        <v>81</v>
      </c>
      <c r="G69" s="85"/>
    </row>
    <row r="70" spans="1:7" s="4" customFormat="1" x14ac:dyDescent="0.25">
      <c r="A70" s="30">
        <v>57</v>
      </c>
      <c r="B70" s="131">
        <v>45754</v>
      </c>
      <c r="C70" s="93">
        <v>100</v>
      </c>
      <c r="D70" s="82" t="s">
        <v>318</v>
      </c>
      <c r="E70" s="113" t="s">
        <v>319</v>
      </c>
      <c r="F70" s="130" t="s">
        <v>81</v>
      </c>
      <c r="G70" s="85"/>
    </row>
    <row r="71" spans="1:7" s="4" customFormat="1" x14ac:dyDescent="0.25">
      <c r="A71" s="30">
        <v>58</v>
      </c>
      <c r="B71" s="131">
        <v>45755</v>
      </c>
      <c r="C71" s="93">
        <f>183260+251090+225981+50456+100912+126729.05+177429+249900+245140+243985.7+196112</f>
        <v>2050994.75</v>
      </c>
      <c r="D71" s="33" t="s">
        <v>70</v>
      </c>
      <c r="E71" s="111" t="s">
        <v>87</v>
      </c>
      <c r="F71" s="130"/>
      <c r="G71" s="85"/>
    </row>
    <row r="72" spans="1:7" s="4" customFormat="1" x14ac:dyDescent="0.25">
      <c r="A72" s="30">
        <v>59</v>
      </c>
      <c r="B72" s="131">
        <v>45755</v>
      </c>
      <c r="C72" s="93">
        <v>72.87</v>
      </c>
      <c r="D72" s="34" t="s">
        <v>89</v>
      </c>
      <c r="E72" s="111" t="s">
        <v>242</v>
      </c>
      <c r="F72" s="130"/>
      <c r="G72" s="85"/>
    </row>
    <row r="73" spans="1:7" s="4" customFormat="1" x14ac:dyDescent="0.25">
      <c r="A73" s="30">
        <v>60</v>
      </c>
      <c r="B73" s="131">
        <v>45755</v>
      </c>
      <c r="C73" s="33">
        <v>130147.44</v>
      </c>
      <c r="D73" s="34" t="s">
        <v>72</v>
      </c>
      <c r="E73" s="111" t="s">
        <v>243</v>
      </c>
      <c r="F73" s="129"/>
    </row>
    <row r="74" spans="1:7" s="4" customFormat="1" x14ac:dyDescent="0.25">
      <c r="A74" s="30">
        <v>61</v>
      </c>
      <c r="B74" s="131">
        <v>45755</v>
      </c>
      <c r="C74" s="33">
        <v>236.84</v>
      </c>
      <c r="D74" s="34" t="s">
        <v>174</v>
      </c>
      <c r="E74" s="111" t="s">
        <v>18</v>
      </c>
      <c r="F74" s="129"/>
    </row>
    <row r="75" spans="1:7" s="4" customFormat="1" x14ac:dyDescent="0.25">
      <c r="A75" s="30">
        <v>62</v>
      </c>
      <c r="B75" s="131">
        <v>45755</v>
      </c>
      <c r="C75" s="33">
        <v>8898</v>
      </c>
      <c r="D75" s="34" t="s">
        <v>175</v>
      </c>
      <c r="E75" s="111" t="s">
        <v>244</v>
      </c>
      <c r="F75" s="129"/>
    </row>
    <row r="76" spans="1:7" s="4" customFormat="1" x14ac:dyDescent="0.25">
      <c r="A76" s="30">
        <v>63</v>
      </c>
      <c r="B76" s="131">
        <v>45755</v>
      </c>
      <c r="C76" s="33">
        <f>355.57+711.14</f>
        <v>1066.71</v>
      </c>
      <c r="D76" s="34" t="s">
        <v>15</v>
      </c>
      <c r="E76" s="111" t="s">
        <v>95</v>
      </c>
      <c r="F76" s="129"/>
    </row>
    <row r="77" spans="1:7" s="4" customFormat="1" x14ac:dyDescent="0.25">
      <c r="A77" s="30">
        <v>64</v>
      </c>
      <c r="B77" s="131">
        <v>45755</v>
      </c>
      <c r="C77" s="33">
        <f>265.23+1525.25</f>
        <v>1790.48</v>
      </c>
      <c r="D77" s="34" t="s">
        <v>19</v>
      </c>
      <c r="E77" s="111" t="s">
        <v>106</v>
      </c>
      <c r="F77" s="129"/>
    </row>
    <row r="78" spans="1:7" s="4" customFormat="1" x14ac:dyDescent="0.25">
      <c r="A78" s="30">
        <v>65</v>
      </c>
      <c r="B78" s="131">
        <v>45755</v>
      </c>
      <c r="C78" s="81">
        <f>637910*4.982</f>
        <v>3178067.62</v>
      </c>
      <c r="D78" s="34" t="s">
        <v>176</v>
      </c>
      <c r="E78" s="111" t="s">
        <v>143</v>
      </c>
      <c r="F78" s="130"/>
    </row>
    <row r="79" spans="1:7" s="4" customFormat="1" x14ac:dyDescent="0.25">
      <c r="A79" s="30">
        <v>66</v>
      </c>
      <c r="B79" s="131">
        <v>45755</v>
      </c>
      <c r="C79" s="81">
        <f>654510*4.9821</f>
        <v>3260834.2710000002</v>
      </c>
      <c r="D79" s="34" t="s">
        <v>177</v>
      </c>
      <c r="E79" s="111" t="s">
        <v>143</v>
      </c>
      <c r="F79" s="130"/>
    </row>
    <row r="80" spans="1:7" s="4" customFormat="1" x14ac:dyDescent="0.25">
      <c r="A80" s="30">
        <v>67</v>
      </c>
      <c r="B80" s="131">
        <v>45755</v>
      </c>
      <c r="C80" s="81">
        <f>294587.09-261684.14</f>
        <v>32902.950000000012</v>
      </c>
      <c r="D80" s="34" t="s">
        <v>16</v>
      </c>
      <c r="E80" s="111" t="s">
        <v>245</v>
      </c>
      <c r="F80" s="130"/>
    </row>
    <row r="81" spans="1:6" s="4" customFormat="1" x14ac:dyDescent="0.25">
      <c r="A81" s="30">
        <v>68</v>
      </c>
      <c r="B81" s="131">
        <v>45755</v>
      </c>
      <c r="C81" s="81">
        <f>353.79+6327.73</f>
        <v>6681.5199999999995</v>
      </c>
      <c r="D81" s="34" t="s">
        <v>16</v>
      </c>
      <c r="E81" s="111" t="s">
        <v>246</v>
      </c>
      <c r="F81" s="130"/>
    </row>
    <row r="82" spans="1:6" s="4" customFormat="1" x14ac:dyDescent="0.25">
      <c r="A82" s="30">
        <v>69</v>
      </c>
      <c r="B82" s="131">
        <v>45756</v>
      </c>
      <c r="C82" s="93">
        <v>300</v>
      </c>
      <c r="D82" s="34" t="s">
        <v>111</v>
      </c>
      <c r="E82" s="111" t="s">
        <v>247</v>
      </c>
      <c r="F82" s="130"/>
    </row>
    <row r="83" spans="1:6" s="4" customFormat="1" x14ac:dyDescent="0.25">
      <c r="A83" s="30">
        <v>70</v>
      </c>
      <c r="B83" s="131">
        <v>45756</v>
      </c>
      <c r="C83" s="93">
        <v>4182</v>
      </c>
      <c r="D83" s="34" t="s">
        <v>178</v>
      </c>
      <c r="E83" s="111" t="s">
        <v>17</v>
      </c>
      <c r="F83" s="130"/>
    </row>
    <row r="84" spans="1:6" s="4" customFormat="1" x14ac:dyDescent="0.25">
      <c r="A84" s="30">
        <v>71</v>
      </c>
      <c r="B84" s="131">
        <v>45756</v>
      </c>
      <c r="C84" s="93">
        <f>13239.35+27643.7+51922.08+48552+140381.92+212736.3+242760+195255.2</f>
        <v>932490.55</v>
      </c>
      <c r="D84" s="34" t="s">
        <v>70</v>
      </c>
      <c r="E84" s="111" t="s">
        <v>87</v>
      </c>
      <c r="F84" s="130"/>
    </row>
    <row r="85" spans="1:6" s="4" customFormat="1" x14ac:dyDescent="0.25">
      <c r="A85" s="30">
        <v>72</v>
      </c>
      <c r="B85" s="131">
        <v>45756</v>
      </c>
      <c r="C85" s="93">
        <v>96</v>
      </c>
      <c r="D85" s="82" t="s">
        <v>320</v>
      </c>
      <c r="E85" s="113" t="s">
        <v>321</v>
      </c>
      <c r="F85" s="130" t="s">
        <v>81</v>
      </c>
    </row>
    <row r="86" spans="1:6" s="4" customFormat="1" x14ac:dyDescent="0.25">
      <c r="A86" s="30">
        <v>73</v>
      </c>
      <c r="B86" s="131">
        <v>45756</v>
      </c>
      <c r="C86" s="93">
        <v>707.22</v>
      </c>
      <c r="D86" s="82" t="s">
        <v>322</v>
      </c>
      <c r="E86" s="113" t="s">
        <v>311</v>
      </c>
      <c r="F86" s="130" t="s">
        <v>81</v>
      </c>
    </row>
    <row r="87" spans="1:6" s="4" customFormat="1" x14ac:dyDescent="0.25">
      <c r="A87" s="30">
        <v>74</v>
      </c>
      <c r="B87" s="131">
        <v>45756</v>
      </c>
      <c r="C87" s="93">
        <v>198</v>
      </c>
      <c r="D87" s="82" t="s">
        <v>150</v>
      </c>
      <c r="E87" s="113" t="s">
        <v>323</v>
      </c>
      <c r="F87" s="130" t="s">
        <v>81</v>
      </c>
    </row>
    <row r="88" spans="1:6" s="4" customFormat="1" x14ac:dyDescent="0.25">
      <c r="A88" s="30">
        <v>75</v>
      </c>
      <c r="B88" s="131">
        <v>45756</v>
      </c>
      <c r="C88" s="93">
        <v>102</v>
      </c>
      <c r="D88" s="82" t="s">
        <v>324</v>
      </c>
      <c r="E88" s="113" t="s">
        <v>325</v>
      </c>
      <c r="F88" s="130" t="s">
        <v>81</v>
      </c>
    </row>
    <row r="89" spans="1:6" s="4" customFormat="1" x14ac:dyDescent="0.25">
      <c r="A89" s="30">
        <v>76</v>
      </c>
      <c r="B89" s="131">
        <v>45757</v>
      </c>
      <c r="C89" s="93">
        <v>302</v>
      </c>
      <c r="D89" s="82" t="s">
        <v>326</v>
      </c>
      <c r="E89" s="113" t="s">
        <v>327</v>
      </c>
      <c r="F89" s="130" t="s">
        <v>81</v>
      </c>
    </row>
    <row r="90" spans="1:6" s="4" customFormat="1" x14ac:dyDescent="0.25">
      <c r="A90" s="30">
        <v>77</v>
      </c>
      <c r="B90" s="131">
        <v>45757</v>
      </c>
      <c r="C90" s="93">
        <v>120</v>
      </c>
      <c r="D90" s="82" t="s">
        <v>328</v>
      </c>
      <c r="E90" s="113" t="s">
        <v>333</v>
      </c>
      <c r="F90" s="130" t="s">
        <v>81</v>
      </c>
    </row>
    <row r="91" spans="1:6" s="4" customFormat="1" x14ac:dyDescent="0.25">
      <c r="A91" s="30">
        <v>78</v>
      </c>
      <c r="B91" s="131">
        <v>45757</v>
      </c>
      <c r="C91" s="93">
        <f>4855.2+60838.75+237904.8+279858.25+30419.38+212935.63</f>
        <v>826812.01</v>
      </c>
      <c r="D91" s="34" t="s">
        <v>70</v>
      </c>
      <c r="E91" s="111" t="s">
        <v>87</v>
      </c>
      <c r="F91" s="130"/>
    </row>
    <row r="92" spans="1:6" s="4" customFormat="1" x14ac:dyDescent="0.25">
      <c r="A92" s="30">
        <v>79</v>
      </c>
      <c r="B92" s="131">
        <v>45757</v>
      </c>
      <c r="C92" s="33">
        <v>6086.61</v>
      </c>
      <c r="D92" s="34" t="s">
        <v>179</v>
      </c>
      <c r="E92" s="111" t="s">
        <v>248</v>
      </c>
      <c r="F92" s="129"/>
    </row>
    <row r="93" spans="1:6" s="4" customFormat="1" x14ac:dyDescent="0.25">
      <c r="A93" s="30">
        <v>80</v>
      </c>
      <c r="B93" s="131">
        <v>45757</v>
      </c>
      <c r="C93" s="33">
        <v>297.5</v>
      </c>
      <c r="D93" s="34" t="s">
        <v>25</v>
      </c>
      <c r="E93" s="111" t="s">
        <v>249</v>
      </c>
      <c r="F93" s="129"/>
    </row>
    <row r="94" spans="1:6" s="4" customFormat="1" x14ac:dyDescent="0.25">
      <c r="A94" s="30">
        <v>81</v>
      </c>
      <c r="B94" s="131">
        <v>45757</v>
      </c>
      <c r="C94" s="33">
        <v>1785</v>
      </c>
      <c r="D94" s="34" t="s">
        <v>71</v>
      </c>
      <c r="E94" s="111" t="s">
        <v>85</v>
      </c>
      <c r="F94" s="129"/>
    </row>
    <row r="95" spans="1:6" s="4" customFormat="1" x14ac:dyDescent="0.25">
      <c r="A95" s="30">
        <v>82</v>
      </c>
      <c r="B95" s="131">
        <v>45757</v>
      </c>
      <c r="C95" s="79">
        <v>64.150000000000006</v>
      </c>
      <c r="D95" s="34" t="s">
        <v>15</v>
      </c>
      <c r="E95" s="111" t="s">
        <v>21</v>
      </c>
      <c r="F95" s="129"/>
    </row>
    <row r="96" spans="1:6" s="4" customFormat="1" x14ac:dyDescent="0.25">
      <c r="A96" s="30">
        <v>83</v>
      </c>
      <c r="B96" s="131">
        <v>45757</v>
      </c>
      <c r="C96" s="79">
        <v>1749.3</v>
      </c>
      <c r="D96" s="34" t="s">
        <v>180</v>
      </c>
      <c r="E96" s="111" t="s">
        <v>17</v>
      </c>
      <c r="F96" s="129"/>
    </row>
    <row r="97" spans="1:6" s="4" customFormat="1" x14ac:dyDescent="0.25">
      <c r="A97" s="30">
        <v>84</v>
      </c>
      <c r="B97" s="131">
        <v>45757</v>
      </c>
      <c r="C97" s="33">
        <v>4224.5</v>
      </c>
      <c r="D97" s="34" t="s">
        <v>181</v>
      </c>
      <c r="E97" s="111" t="s">
        <v>18</v>
      </c>
      <c r="F97" s="129"/>
    </row>
    <row r="98" spans="1:6" s="4" customFormat="1" x14ac:dyDescent="0.25">
      <c r="A98" s="30">
        <v>85</v>
      </c>
      <c r="B98" s="131">
        <v>45757</v>
      </c>
      <c r="C98" s="33">
        <f>65.45+65.45</f>
        <v>130.9</v>
      </c>
      <c r="D98" s="34" t="s">
        <v>171</v>
      </c>
      <c r="E98" s="111" t="s">
        <v>240</v>
      </c>
      <c r="F98" s="129"/>
    </row>
    <row r="99" spans="1:6" s="4" customFormat="1" x14ac:dyDescent="0.25">
      <c r="A99" s="30">
        <v>86</v>
      </c>
      <c r="B99" s="131">
        <v>45757</v>
      </c>
      <c r="C99" s="33">
        <f>6890*5.0397</f>
        <v>34723.532999999996</v>
      </c>
      <c r="D99" s="34" t="s">
        <v>182</v>
      </c>
      <c r="E99" s="111" t="s">
        <v>123</v>
      </c>
      <c r="F99" s="129"/>
    </row>
    <row r="100" spans="1:6" s="4" customFormat="1" x14ac:dyDescent="0.25">
      <c r="A100" s="30">
        <v>87</v>
      </c>
      <c r="B100" s="131">
        <v>45757</v>
      </c>
      <c r="C100" s="33">
        <v>74.069999999999993</v>
      </c>
      <c r="D100" s="34" t="s">
        <v>19</v>
      </c>
      <c r="E100" s="111" t="s">
        <v>250</v>
      </c>
      <c r="F100" s="129"/>
    </row>
    <row r="101" spans="1:6" s="4" customFormat="1" x14ac:dyDescent="0.25">
      <c r="A101" s="30">
        <v>88</v>
      </c>
      <c r="B101" s="131">
        <v>45757</v>
      </c>
      <c r="C101" s="33">
        <v>355.79</v>
      </c>
      <c r="D101" s="34" t="s">
        <v>90</v>
      </c>
      <c r="E101" s="111" t="s">
        <v>251</v>
      </c>
      <c r="F101" s="129"/>
    </row>
    <row r="102" spans="1:6" s="4" customFormat="1" x14ac:dyDescent="0.25">
      <c r="A102" s="30">
        <v>89</v>
      </c>
      <c r="B102" s="131">
        <v>45757</v>
      </c>
      <c r="C102" s="33">
        <v>355.62</v>
      </c>
      <c r="D102" s="34" t="s">
        <v>83</v>
      </c>
      <c r="E102" s="111" t="s">
        <v>21</v>
      </c>
      <c r="F102" s="129"/>
    </row>
    <row r="103" spans="1:6" s="4" customFormat="1" x14ac:dyDescent="0.25">
      <c r="A103" s="30">
        <v>90</v>
      </c>
      <c r="B103" s="131">
        <v>45758</v>
      </c>
      <c r="C103" s="81">
        <v>47004.73</v>
      </c>
      <c r="D103" s="34" t="s">
        <v>183</v>
      </c>
      <c r="E103" s="111" t="s">
        <v>252</v>
      </c>
      <c r="F103" s="130"/>
    </row>
    <row r="104" spans="1:6" s="4" customFormat="1" x14ac:dyDescent="0.25">
      <c r="A104" s="30">
        <v>91</v>
      </c>
      <c r="B104" s="131">
        <v>45758</v>
      </c>
      <c r="C104" s="93">
        <v>113521.99</v>
      </c>
      <c r="D104" s="34" t="s">
        <v>20</v>
      </c>
      <c r="E104" s="111" t="s">
        <v>76</v>
      </c>
      <c r="F104" s="130"/>
    </row>
    <row r="105" spans="1:6" s="4" customFormat="1" x14ac:dyDescent="0.25">
      <c r="A105" s="30">
        <v>92</v>
      </c>
      <c r="B105" s="131">
        <v>45758</v>
      </c>
      <c r="C105" s="93">
        <v>2005</v>
      </c>
      <c r="D105" s="34" t="s">
        <v>68</v>
      </c>
      <c r="E105" s="111" t="s">
        <v>18</v>
      </c>
      <c r="F105" s="130"/>
    </row>
    <row r="106" spans="1:6" s="4" customFormat="1" x14ac:dyDescent="0.25">
      <c r="A106" s="30">
        <v>93</v>
      </c>
      <c r="B106" s="131">
        <v>45758</v>
      </c>
      <c r="C106" s="81">
        <v>23397.5</v>
      </c>
      <c r="D106" s="34" t="s">
        <v>13</v>
      </c>
      <c r="E106" s="111" t="s">
        <v>14</v>
      </c>
      <c r="F106" s="130"/>
    </row>
    <row r="107" spans="1:6" s="4" customFormat="1" x14ac:dyDescent="0.25">
      <c r="A107" s="30">
        <v>94</v>
      </c>
      <c r="B107" s="132">
        <v>45758</v>
      </c>
      <c r="C107" s="81">
        <v>1376.46</v>
      </c>
      <c r="D107" s="117" t="s">
        <v>144</v>
      </c>
      <c r="E107" s="127" t="s">
        <v>122</v>
      </c>
      <c r="F107" s="130"/>
    </row>
    <row r="108" spans="1:6" s="4" customFormat="1" x14ac:dyDescent="0.25">
      <c r="A108" s="30">
        <v>95</v>
      </c>
      <c r="B108" s="131">
        <v>45758</v>
      </c>
      <c r="C108" s="81">
        <f>4.982*2100250</f>
        <v>10463445.5</v>
      </c>
      <c r="D108" s="34" t="s">
        <v>131</v>
      </c>
      <c r="E108" s="111" t="s">
        <v>143</v>
      </c>
      <c r="F108" s="130"/>
    </row>
    <row r="109" spans="1:6" s="4" customFormat="1" x14ac:dyDescent="0.25">
      <c r="A109" s="30">
        <v>96</v>
      </c>
      <c r="B109" s="131">
        <v>45758</v>
      </c>
      <c r="C109" s="33">
        <f>4.982*301000</f>
        <v>1499582</v>
      </c>
      <c r="D109" s="34" t="s">
        <v>184</v>
      </c>
      <c r="E109" s="111" t="s">
        <v>143</v>
      </c>
      <c r="F109" s="129"/>
    </row>
    <row r="110" spans="1:6" s="4" customFormat="1" x14ac:dyDescent="0.25">
      <c r="A110" s="30">
        <v>97</v>
      </c>
      <c r="B110" s="131">
        <v>45758</v>
      </c>
      <c r="C110" s="33">
        <f>11969.54+552155.4+97992.41+11788.14+143736.77</f>
        <v>817642.26000000013</v>
      </c>
      <c r="D110" s="34" t="s">
        <v>80</v>
      </c>
      <c r="E110" s="111" t="s">
        <v>379</v>
      </c>
      <c r="F110" s="129"/>
    </row>
    <row r="111" spans="1:6" s="4" customFormat="1" x14ac:dyDescent="0.25">
      <c r="A111" s="30">
        <v>98</v>
      </c>
      <c r="B111" s="131">
        <v>45758</v>
      </c>
      <c r="C111" s="33">
        <v>45940.54</v>
      </c>
      <c r="D111" s="34" t="s">
        <v>185</v>
      </c>
      <c r="E111" s="111" t="s">
        <v>253</v>
      </c>
      <c r="F111" s="129"/>
    </row>
    <row r="112" spans="1:6" s="4" customFormat="1" x14ac:dyDescent="0.25">
      <c r="A112" s="30">
        <v>99</v>
      </c>
      <c r="B112" s="131">
        <v>45758</v>
      </c>
      <c r="C112" s="33">
        <v>2023</v>
      </c>
      <c r="D112" s="34" t="s">
        <v>16</v>
      </c>
      <c r="E112" s="111" t="s">
        <v>254</v>
      </c>
      <c r="F112" s="129"/>
    </row>
    <row r="113" spans="1:7" s="4" customFormat="1" x14ac:dyDescent="0.25">
      <c r="A113" s="30">
        <v>100</v>
      </c>
      <c r="B113" s="131">
        <v>45758</v>
      </c>
      <c r="C113" s="33">
        <v>1865.55</v>
      </c>
      <c r="D113" s="34" t="s">
        <v>142</v>
      </c>
      <c r="E113" s="111" t="s">
        <v>255</v>
      </c>
      <c r="F113" s="129"/>
    </row>
    <row r="114" spans="1:7" s="4" customFormat="1" x14ac:dyDescent="0.25">
      <c r="A114" s="30">
        <v>101</v>
      </c>
      <c r="B114" s="131">
        <v>45758</v>
      </c>
      <c r="C114" s="33">
        <v>6582.51</v>
      </c>
      <c r="D114" s="34" t="s">
        <v>73</v>
      </c>
      <c r="E114" s="111" t="s">
        <v>229</v>
      </c>
      <c r="F114" s="130"/>
      <c r="G114" s="85"/>
    </row>
    <row r="115" spans="1:7" s="4" customFormat="1" x14ac:dyDescent="0.25">
      <c r="A115" s="30">
        <v>102</v>
      </c>
      <c r="B115" s="131">
        <v>45758</v>
      </c>
      <c r="C115" s="33">
        <v>1066.1300000000001</v>
      </c>
      <c r="D115" s="34" t="s">
        <v>73</v>
      </c>
      <c r="E115" s="111" t="s">
        <v>256</v>
      </c>
      <c r="F115" s="130"/>
      <c r="G115" s="85"/>
    </row>
    <row r="116" spans="1:7" s="4" customFormat="1" x14ac:dyDescent="0.25">
      <c r="A116" s="30">
        <v>103</v>
      </c>
      <c r="B116" s="131">
        <v>45758</v>
      </c>
      <c r="C116" s="33">
        <v>4083.78</v>
      </c>
      <c r="D116" s="34" t="s">
        <v>186</v>
      </c>
      <c r="E116" s="111" t="s">
        <v>18</v>
      </c>
      <c r="F116" s="130"/>
      <c r="G116" s="85"/>
    </row>
    <row r="117" spans="1:7" s="4" customFormat="1" x14ac:dyDescent="0.25">
      <c r="A117" s="30">
        <v>104</v>
      </c>
      <c r="B117" s="131">
        <v>45758</v>
      </c>
      <c r="C117" s="33">
        <f>72831.57+238000+76874+3332+62594+117810+70686+238000</f>
        <v>880127.57000000007</v>
      </c>
      <c r="D117" s="34" t="s">
        <v>70</v>
      </c>
      <c r="E117" s="111" t="s">
        <v>87</v>
      </c>
      <c r="F117" s="130"/>
      <c r="G117" s="85"/>
    </row>
    <row r="118" spans="1:7" s="4" customFormat="1" x14ac:dyDescent="0.25">
      <c r="A118" s="30">
        <v>105</v>
      </c>
      <c r="B118" s="131">
        <v>45758</v>
      </c>
      <c r="C118" s="93">
        <v>119.99</v>
      </c>
      <c r="D118" s="93" t="s">
        <v>152</v>
      </c>
      <c r="E118" s="113" t="s">
        <v>329</v>
      </c>
      <c r="F118" s="130" t="s">
        <v>81</v>
      </c>
      <c r="G118" s="85"/>
    </row>
    <row r="119" spans="1:7" s="4" customFormat="1" x14ac:dyDescent="0.25">
      <c r="A119" s="30">
        <v>106</v>
      </c>
      <c r="B119" s="131">
        <v>45758</v>
      </c>
      <c r="C119" s="93">
        <v>3761.96</v>
      </c>
      <c r="D119" s="82" t="s">
        <v>330</v>
      </c>
      <c r="E119" s="113" t="s">
        <v>311</v>
      </c>
      <c r="F119" s="130" t="s">
        <v>81</v>
      </c>
      <c r="G119" s="85"/>
    </row>
    <row r="120" spans="1:7" s="4" customFormat="1" x14ac:dyDescent="0.25">
      <c r="A120" s="30">
        <v>107</v>
      </c>
      <c r="B120" s="131">
        <v>45758</v>
      </c>
      <c r="C120" s="93">
        <v>24.8</v>
      </c>
      <c r="D120" s="82" t="s">
        <v>310</v>
      </c>
      <c r="E120" s="113" t="s">
        <v>307</v>
      </c>
      <c r="F120" s="130" t="s">
        <v>81</v>
      </c>
      <c r="G120" s="85"/>
    </row>
    <row r="121" spans="1:7" s="4" customFormat="1" x14ac:dyDescent="0.25">
      <c r="A121" s="30">
        <v>108</v>
      </c>
      <c r="B121" s="131">
        <v>45758</v>
      </c>
      <c r="C121" s="93">
        <v>1980</v>
      </c>
      <c r="D121" s="82" t="s">
        <v>331</v>
      </c>
      <c r="E121" s="113" t="s">
        <v>149</v>
      </c>
      <c r="F121" s="130" t="s">
        <v>81</v>
      </c>
      <c r="G121" s="85"/>
    </row>
    <row r="122" spans="1:7" s="4" customFormat="1" x14ac:dyDescent="0.25">
      <c r="A122" s="30">
        <v>109</v>
      </c>
      <c r="B122" s="131">
        <v>45758</v>
      </c>
      <c r="C122" s="93">
        <v>1980</v>
      </c>
      <c r="D122" s="82" t="s">
        <v>331</v>
      </c>
      <c r="E122" s="113" t="s">
        <v>149</v>
      </c>
      <c r="F122" s="130" t="s">
        <v>81</v>
      </c>
      <c r="G122" s="85"/>
    </row>
    <row r="123" spans="1:7" s="4" customFormat="1" x14ac:dyDescent="0.25">
      <c r="A123" s="30">
        <v>110</v>
      </c>
      <c r="B123" s="131">
        <v>45759</v>
      </c>
      <c r="C123" s="93">
        <v>2691.27</v>
      </c>
      <c r="D123" s="82" t="s">
        <v>332</v>
      </c>
      <c r="E123" s="113" t="s">
        <v>155</v>
      </c>
      <c r="F123" s="130" t="s">
        <v>81</v>
      </c>
      <c r="G123" s="85"/>
    </row>
    <row r="124" spans="1:7" s="4" customFormat="1" x14ac:dyDescent="0.25">
      <c r="A124" s="30">
        <v>111</v>
      </c>
      <c r="B124" s="131">
        <v>45761</v>
      </c>
      <c r="C124" s="33">
        <f>110075+66759+238000+232050+275604+226111.9+220161.9+53133.5+113050+59916.5+113050+7913.5+37306.5+113645+45458</f>
        <v>1912234.7999999998</v>
      </c>
      <c r="D124" s="34" t="s">
        <v>70</v>
      </c>
      <c r="E124" s="111" t="s">
        <v>87</v>
      </c>
      <c r="F124" s="130"/>
      <c r="G124" s="85"/>
    </row>
    <row r="125" spans="1:7" s="4" customFormat="1" x14ac:dyDescent="0.25">
      <c r="A125" s="30">
        <v>112</v>
      </c>
      <c r="B125" s="131">
        <v>45761</v>
      </c>
      <c r="C125" s="33">
        <v>9252.7999999999993</v>
      </c>
      <c r="D125" s="34" t="s">
        <v>187</v>
      </c>
      <c r="E125" s="111" t="s">
        <v>120</v>
      </c>
      <c r="F125" s="130"/>
      <c r="G125" s="85"/>
    </row>
    <row r="126" spans="1:7" s="4" customFormat="1" x14ac:dyDescent="0.25">
      <c r="A126" s="30">
        <v>113</v>
      </c>
      <c r="B126" s="131">
        <v>45761</v>
      </c>
      <c r="C126" s="33">
        <v>3240</v>
      </c>
      <c r="D126" s="34" t="s">
        <v>178</v>
      </c>
      <c r="E126" s="111" t="s">
        <v>17</v>
      </c>
      <c r="F126" s="130"/>
      <c r="G126" s="85"/>
    </row>
    <row r="127" spans="1:7" s="4" customFormat="1" x14ac:dyDescent="0.25">
      <c r="A127" s="30">
        <v>114</v>
      </c>
      <c r="B127" s="131">
        <v>45761</v>
      </c>
      <c r="C127" s="93">
        <v>910</v>
      </c>
      <c r="D127" s="34" t="s">
        <v>188</v>
      </c>
      <c r="E127" s="111" t="s">
        <v>257</v>
      </c>
      <c r="F127" s="130"/>
      <c r="G127" s="85"/>
    </row>
    <row r="128" spans="1:7" s="4" customFormat="1" x14ac:dyDescent="0.25">
      <c r="A128" s="30">
        <v>115</v>
      </c>
      <c r="B128" s="131">
        <v>45761</v>
      </c>
      <c r="C128" s="93">
        <v>539.07000000000005</v>
      </c>
      <c r="D128" s="34" t="s">
        <v>189</v>
      </c>
      <c r="E128" s="111" t="s">
        <v>17</v>
      </c>
      <c r="F128" s="130"/>
      <c r="G128" s="85"/>
    </row>
    <row r="129" spans="1:7" s="4" customFormat="1" x14ac:dyDescent="0.25">
      <c r="A129" s="30">
        <v>116</v>
      </c>
      <c r="B129" s="131">
        <v>45761</v>
      </c>
      <c r="C129" s="79">
        <v>11662</v>
      </c>
      <c r="D129" s="34" t="s">
        <v>190</v>
      </c>
      <c r="E129" s="111" t="s">
        <v>258</v>
      </c>
      <c r="F129" s="130"/>
      <c r="G129" s="85"/>
    </row>
    <row r="130" spans="1:7" s="4" customFormat="1" x14ac:dyDescent="0.25">
      <c r="A130" s="30">
        <v>117</v>
      </c>
      <c r="B130" s="131">
        <v>45761</v>
      </c>
      <c r="C130" s="33">
        <v>19240.28</v>
      </c>
      <c r="D130" s="34" t="s">
        <v>191</v>
      </c>
      <c r="E130" s="111" t="s">
        <v>22</v>
      </c>
      <c r="F130" s="129"/>
    </row>
    <row r="131" spans="1:7" s="4" customFormat="1" x14ac:dyDescent="0.25">
      <c r="A131" s="30">
        <v>118</v>
      </c>
      <c r="B131" s="131">
        <v>45761</v>
      </c>
      <c r="C131" s="81">
        <v>615</v>
      </c>
      <c r="D131" s="34" t="s">
        <v>192</v>
      </c>
      <c r="E131" s="111" t="s">
        <v>17</v>
      </c>
      <c r="F131" s="130"/>
    </row>
    <row r="132" spans="1:7" s="4" customFormat="1" x14ac:dyDescent="0.25">
      <c r="A132" s="30">
        <v>119</v>
      </c>
      <c r="B132" s="131">
        <v>45761</v>
      </c>
      <c r="C132" s="81">
        <v>2444.2600000000002</v>
      </c>
      <c r="D132" s="34" t="s">
        <v>29</v>
      </c>
      <c r="E132" s="111" t="s">
        <v>17</v>
      </c>
      <c r="F132" s="130"/>
    </row>
    <row r="133" spans="1:7" s="4" customFormat="1" x14ac:dyDescent="0.25">
      <c r="A133" s="30">
        <v>120</v>
      </c>
      <c r="B133" s="131">
        <v>45761</v>
      </c>
      <c r="C133" s="33">
        <v>379.99</v>
      </c>
      <c r="D133" s="34" t="s">
        <v>135</v>
      </c>
      <c r="E133" s="111" t="s">
        <v>22</v>
      </c>
      <c r="F133" s="129"/>
    </row>
    <row r="134" spans="1:7" s="4" customFormat="1" x14ac:dyDescent="0.25">
      <c r="A134" s="30">
        <v>121</v>
      </c>
      <c r="B134" s="131">
        <v>45761</v>
      </c>
      <c r="C134" s="33">
        <v>15354.5</v>
      </c>
      <c r="D134" s="34" t="s">
        <v>167</v>
      </c>
      <c r="E134" s="111" t="s">
        <v>120</v>
      </c>
      <c r="F134" s="129"/>
    </row>
    <row r="135" spans="1:7" s="4" customFormat="1" x14ac:dyDescent="0.25">
      <c r="A135" s="30">
        <v>122</v>
      </c>
      <c r="B135" s="131">
        <v>45761</v>
      </c>
      <c r="C135" s="33">
        <v>32572</v>
      </c>
      <c r="D135" s="34" t="s">
        <v>193</v>
      </c>
      <c r="E135" s="111" t="s">
        <v>259</v>
      </c>
      <c r="F135" s="129"/>
    </row>
    <row r="136" spans="1:7" s="4" customFormat="1" x14ac:dyDescent="0.25">
      <c r="A136" s="30">
        <v>123</v>
      </c>
      <c r="B136" s="131">
        <v>45761</v>
      </c>
      <c r="C136" s="93">
        <v>1169.8</v>
      </c>
      <c r="D136" s="82" t="s">
        <v>334</v>
      </c>
      <c r="E136" s="113" t="s">
        <v>335</v>
      </c>
      <c r="F136" s="130" t="s">
        <v>81</v>
      </c>
    </row>
    <row r="137" spans="1:7" s="4" customFormat="1" x14ac:dyDescent="0.25">
      <c r="A137" s="30">
        <v>124</v>
      </c>
      <c r="B137" s="131">
        <v>45761</v>
      </c>
      <c r="C137" s="93">
        <v>1319.2</v>
      </c>
      <c r="D137" s="82" t="s">
        <v>336</v>
      </c>
      <c r="E137" s="113" t="s">
        <v>307</v>
      </c>
      <c r="F137" s="130" t="s">
        <v>81</v>
      </c>
    </row>
    <row r="138" spans="1:7" s="4" customFormat="1" x14ac:dyDescent="0.25">
      <c r="A138" s="30">
        <v>125</v>
      </c>
      <c r="B138" s="131">
        <v>45761</v>
      </c>
      <c r="C138" s="93">
        <v>170.2</v>
      </c>
      <c r="D138" s="82" t="s">
        <v>310</v>
      </c>
      <c r="E138" s="113" t="s">
        <v>307</v>
      </c>
      <c r="F138" s="130" t="s">
        <v>81</v>
      </c>
    </row>
    <row r="139" spans="1:7" s="4" customFormat="1" x14ac:dyDescent="0.25">
      <c r="A139" s="30">
        <v>126</v>
      </c>
      <c r="B139" s="131">
        <v>45761</v>
      </c>
      <c r="C139" s="93">
        <v>157.63</v>
      </c>
      <c r="D139" s="82" t="s">
        <v>154</v>
      </c>
      <c r="E139" s="113" t="s">
        <v>114</v>
      </c>
      <c r="F139" s="130" t="s">
        <v>81</v>
      </c>
    </row>
    <row r="140" spans="1:7" s="4" customFormat="1" x14ac:dyDescent="0.25">
      <c r="A140" s="30">
        <v>127</v>
      </c>
      <c r="B140" s="131">
        <v>45761</v>
      </c>
      <c r="C140" s="93">
        <v>3234.84</v>
      </c>
      <c r="D140" s="82" t="s">
        <v>337</v>
      </c>
      <c r="E140" s="113" t="s">
        <v>338</v>
      </c>
      <c r="F140" s="130" t="s">
        <v>81</v>
      </c>
    </row>
    <row r="141" spans="1:7" s="4" customFormat="1" x14ac:dyDescent="0.25">
      <c r="A141" s="30">
        <v>128</v>
      </c>
      <c r="B141" s="131">
        <v>45761</v>
      </c>
      <c r="C141" s="93">
        <v>22</v>
      </c>
      <c r="D141" s="82" t="s">
        <v>336</v>
      </c>
      <c r="E141" s="113" t="s">
        <v>307</v>
      </c>
      <c r="F141" s="130" t="s">
        <v>81</v>
      </c>
    </row>
    <row r="142" spans="1:7" s="4" customFormat="1" x14ac:dyDescent="0.25">
      <c r="A142" s="30">
        <v>129</v>
      </c>
      <c r="B142" s="131">
        <v>45761</v>
      </c>
      <c r="C142" s="93">
        <v>103.33</v>
      </c>
      <c r="D142" s="82" t="s">
        <v>82</v>
      </c>
      <c r="E142" s="113" t="s">
        <v>307</v>
      </c>
      <c r="F142" s="130" t="s">
        <v>81</v>
      </c>
    </row>
    <row r="143" spans="1:7" s="4" customFormat="1" x14ac:dyDescent="0.25">
      <c r="A143" s="30">
        <v>130</v>
      </c>
      <c r="B143" s="131">
        <v>45762</v>
      </c>
      <c r="C143" s="93">
        <v>102</v>
      </c>
      <c r="D143" s="82" t="s">
        <v>339</v>
      </c>
      <c r="E143" s="113" t="s">
        <v>340</v>
      </c>
      <c r="F143" s="130" t="s">
        <v>81</v>
      </c>
    </row>
    <row r="144" spans="1:7" s="4" customFormat="1" x14ac:dyDescent="0.25">
      <c r="A144" s="30">
        <v>131</v>
      </c>
      <c r="B144" s="131">
        <v>45762</v>
      </c>
      <c r="C144" s="93">
        <v>1500</v>
      </c>
      <c r="D144" s="82" t="s">
        <v>341</v>
      </c>
      <c r="E144" s="113" t="s">
        <v>342</v>
      </c>
      <c r="F144" s="130" t="s">
        <v>81</v>
      </c>
    </row>
    <row r="145" spans="1:6" s="4" customFormat="1" x14ac:dyDescent="0.25">
      <c r="A145" s="30">
        <v>132</v>
      </c>
      <c r="B145" s="131">
        <v>45762</v>
      </c>
      <c r="C145" s="33">
        <v>4.78</v>
      </c>
      <c r="D145" s="34" t="s">
        <v>89</v>
      </c>
      <c r="E145" s="111" t="s">
        <v>260</v>
      </c>
      <c r="F145" s="129"/>
    </row>
    <row r="146" spans="1:6" s="4" customFormat="1" x14ac:dyDescent="0.25">
      <c r="A146" s="30">
        <v>133</v>
      </c>
      <c r="B146" s="131">
        <v>45762</v>
      </c>
      <c r="C146" s="33">
        <v>550</v>
      </c>
      <c r="D146" s="34" t="s">
        <v>194</v>
      </c>
      <c r="E146" s="111" t="s">
        <v>17</v>
      </c>
      <c r="F146" s="129"/>
    </row>
    <row r="147" spans="1:6" s="4" customFormat="1" x14ac:dyDescent="0.25">
      <c r="A147" s="30">
        <v>134</v>
      </c>
      <c r="B147" s="131">
        <v>45762</v>
      </c>
      <c r="C147" s="33">
        <f>-2557.19+63929.83</f>
        <v>61372.639999999999</v>
      </c>
      <c r="D147" s="34" t="s">
        <v>30</v>
      </c>
      <c r="E147" s="111" t="s">
        <v>31</v>
      </c>
      <c r="F147" s="130"/>
    </row>
    <row r="148" spans="1:6" s="4" customFormat="1" x14ac:dyDescent="0.25">
      <c r="A148" s="30">
        <v>135</v>
      </c>
      <c r="B148" s="131">
        <v>45762</v>
      </c>
      <c r="C148" s="33">
        <f>1066.72+711.14</f>
        <v>1777.8600000000001</v>
      </c>
      <c r="D148" s="34" t="s">
        <v>15</v>
      </c>
      <c r="E148" s="111" t="s">
        <v>95</v>
      </c>
      <c r="F148" s="130"/>
    </row>
    <row r="149" spans="1:6" s="4" customFormat="1" x14ac:dyDescent="0.25">
      <c r="A149" s="30">
        <v>136</v>
      </c>
      <c r="B149" s="131">
        <v>45762</v>
      </c>
      <c r="C149" s="33">
        <v>116625.95</v>
      </c>
      <c r="D149" s="34" t="s">
        <v>70</v>
      </c>
      <c r="E149" s="111" t="s">
        <v>87</v>
      </c>
      <c r="F149" s="129"/>
    </row>
    <row r="150" spans="1:6" s="4" customFormat="1" x14ac:dyDescent="0.25">
      <c r="A150" s="30">
        <v>137</v>
      </c>
      <c r="B150" s="131">
        <v>45763</v>
      </c>
      <c r="C150" s="33">
        <f>81717.3+111141.19+40627.24</f>
        <v>233485.72999999998</v>
      </c>
      <c r="D150" s="34" t="s">
        <v>70</v>
      </c>
      <c r="E150" s="111" t="s">
        <v>87</v>
      </c>
      <c r="F150" s="129"/>
    </row>
    <row r="151" spans="1:6" s="4" customFormat="1" x14ac:dyDescent="0.25">
      <c r="A151" s="30">
        <v>138</v>
      </c>
      <c r="B151" s="131">
        <v>45763</v>
      </c>
      <c r="C151" s="33">
        <f>121.58+187.76</f>
        <v>309.33999999999997</v>
      </c>
      <c r="D151" s="34" t="s">
        <v>74</v>
      </c>
      <c r="E151" s="111" t="s">
        <v>17</v>
      </c>
      <c r="F151" s="129"/>
    </row>
    <row r="152" spans="1:6" s="4" customFormat="1" x14ac:dyDescent="0.25">
      <c r="A152" s="30">
        <v>139</v>
      </c>
      <c r="B152" s="131">
        <v>45763</v>
      </c>
      <c r="C152" s="93">
        <v>1470.8</v>
      </c>
      <c r="D152" s="34" t="s">
        <v>109</v>
      </c>
      <c r="E152" s="111" t="s">
        <v>17</v>
      </c>
      <c r="F152" s="130"/>
    </row>
    <row r="153" spans="1:6" s="4" customFormat="1" x14ac:dyDescent="0.25">
      <c r="A153" s="30">
        <v>140</v>
      </c>
      <c r="B153" s="131">
        <v>45763</v>
      </c>
      <c r="C153" s="93">
        <v>119155.75</v>
      </c>
      <c r="D153" s="34" t="s">
        <v>97</v>
      </c>
      <c r="E153" s="111" t="s">
        <v>261</v>
      </c>
      <c r="F153" s="130"/>
    </row>
    <row r="154" spans="1:6" s="4" customFormat="1" x14ac:dyDescent="0.25">
      <c r="A154" s="30">
        <v>141</v>
      </c>
      <c r="B154" s="131">
        <v>45763</v>
      </c>
      <c r="C154" s="93">
        <v>4165</v>
      </c>
      <c r="D154" s="34" t="s">
        <v>195</v>
      </c>
      <c r="E154" s="111" t="s">
        <v>262</v>
      </c>
      <c r="F154" s="130"/>
    </row>
    <row r="155" spans="1:6" s="4" customFormat="1" x14ac:dyDescent="0.25">
      <c r="A155" s="30">
        <v>142</v>
      </c>
      <c r="B155" s="131">
        <v>45763</v>
      </c>
      <c r="C155" s="93">
        <v>3038.76</v>
      </c>
      <c r="D155" s="34" t="s">
        <v>91</v>
      </c>
      <c r="E155" s="111" t="s">
        <v>24</v>
      </c>
      <c r="F155" s="130"/>
    </row>
    <row r="156" spans="1:6" s="4" customFormat="1" x14ac:dyDescent="0.25">
      <c r="A156" s="30">
        <v>143</v>
      </c>
      <c r="B156" s="131">
        <v>45763</v>
      </c>
      <c r="C156" s="33">
        <v>260696.08</v>
      </c>
      <c r="D156" s="34" t="s">
        <v>196</v>
      </c>
      <c r="E156" s="111" t="s">
        <v>263</v>
      </c>
      <c r="F156" s="129"/>
    </row>
    <row r="157" spans="1:6" s="4" customFormat="1" x14ac:dyDescent="0.25">
      <c r="A157" s="30">
        <v>144</v>
      </c>
      <c r="B157" s="131">
        <v>45763</v>
      </c>
      <c r="C157" s="33">
        <v>3346.28</v>
      </c>
      <c r="D157" s="34" t="s">
        <v>132</v>
      </c>
      <c r="E157" s="111" t="s">
        <v>264</v>
      </c>
      <c r="F157" s="129"/>
    </row>
    <row r="158" spans="1:6" s="4" customFormat="1" x14ac:dyDescent="0.25">
      <c r="A158" s="30">
        <v>145</v>
      </c>
      <c r="B158" s="131">
        <v>45763</v>
      </c>
      <c r="C158" s="33">
        <v>5247.9</v>
      </c>
      <c r="D158" s="34" t="s">
        <v>197</v>
      </c>
      <c r="E158" s="111" t="s">
        <v>265</v>
      </c>
      <c r="F158" s="129"/>
    </row>
    <row r="159" spans="1:6" s="4" customFormat="1" x14ac:dyDescent="0.25">
      <c r="A159" s="30">
        <v>146</v>
      </c>
      <c r="B159" s="131">
        <v>45763</v>
      </c>
      <c r="C159" s="33">
        <f>4209.74+4445.84</f>
        <v>8655.58</v>
      </c>
      <c r="D159" s="34" t="s">
        <v>88</v>
      </c>
      <c r="E159" s="111" t="s">
        <v>66</v>
      </c>
      <c r="F159" s="129"/>
    </row>
    <row r="160" spans="1:6" s="4" customFormat="1" x14ac:dyDescent="0.25">
      <c r="A160" s="30">
        <v>147</v>
      </c>
      <c r="B160" s="131">
        <v>45763</v>
      </c>
      <c r="C160" s="33">
        <v>10423.33</v>
      </c>
      <c r="D160" s="34" t="s">
        <v>198</v>
      </c>
      <c r="E160" s="111" t="s">
        <v>266</v>
      </c>
      <c r="F160" s="129"/>
    </row>
    <row r="161" spans="1:6" s="4" customFormat="1" x14ac:dyDescent="0.25">
      <c r="A161" s="30">
        <v>148</v>
      </c>
      <c r="B161" s="131">
        <v>45763</v>
      </c>
      <c r="C161" s="33">
        <v>3198.07</v>
      </c>
      <c r="D161" s="34" t="s">
        <v>163</v>
      </c>
      <c r="E161" s="111" t="s">
        <v>267</v>
      </c>
      <c r="F161" s="129"/>
    </row>
    <row r="162" spans="1:6" s="4" customFormat="1" x14ac:dyDescent="0.25">
      <c r="A162" s="30">
        <v>149</v>
      </c>
      <c r="B162" s="131">
        <v>45763</v>
      </c>
      <c r="C162" s="33">
        <v>3750</v>
      </c>
      <c r="D162" s="34" t="s">
        <v>111</v>
      </c>
      <c r="E162" s="111" t="s">
        <v>18</v>
      </c>
      <c r="F162" s="129"/>
    </row>
    <row r="163" spans="1:6" s="4" customFormat="1" x14ac:dyDescent="0.25">
      <c r="A163" s="30">
        <v>150</v>
      </c>
      <c r="B163" s="131">
        <v>45763</v>
      </c>
      <c r="C163" s="33">
        <f>4.9815*902020</f>
        <v>4493412.63</v>
      </c>
      <c r="D163" s="34" t="s">
        <v>184</v>
      </c>
      <c r="E163" s="111" t="s">
        <v>143</v>
      </c>
      <c r="F163" s="129"/>
    </row>
    <row r="164" spans="1:6" s="4" customFormat="1" x14ac:dyDescent="0.25">
      <c r="A164" s="30">
        <v>151</v>
      </c>
      <c r="B164" s="131">
        <v>45763</v>
      </c>
      <c r="C164" s="33">
        <f>654.5+2623.5</f>
        <v>3278</v>
      </c>
      <c r="D164" s="34" t="s">
        <v>199</v>
      </c>
      <c r="E164" s="111" t="s">
        <v>268</v>
      </c>
      <c r="F164" s="129"/>
    </row>
    <row r="165" spans="1:6" s="4" customFormat="1" x14ac:dyDescent="0.25">
      <c r="A165" s="30">
        <v>152</v>
      </c>
      <c r="B165" s="131">
        <v>45763</v>
      </c>
      <c r="C165" s="33">
        <v>45220</v>
      </c>
      <c r="D165" s="34" t="s">
        <v>200</v>
      </c>
      <c r="E165" s="111" t="s">
        <v>269</v>
      </c>
      <c r="F165" s="129"/>
    </row>
    <row r="166" spans="1:6" s="4" customFormat="1" x14ac:dyDescent="0.25">
      <c r="A166" s="30">
        <v>153</v>
      </c>
      <c r="B166" s="131">
        <v>45764</v>
      </c>
      <c r="C166" s="33">
        <f>22967+206703</f>
        <v>229670</v>
      </c>
      <c r="D166" s="34" t="s">
        <v>70</v>
      </c>
      <c r="E166" s="111" t="s">
        <v>87</v>
      </c>
      <c r="F166" s="129"/>
    </row>
    <row r="167" spans="1:6" s="4" customFormat="1" x14ac:dyDescent="0.25">
      <c r="A167" s="30">
        <v>154</v>
      </c>
      <c r="B167" s="131">
        <v>45764</v>
      </c>
      <c r="C167" s="93">
        <v>110</v>
      </c>
      <c r="D167" s="82" t="s">
        <v>343</v>
      </c>
      <c r="E167" s="113" t="s">
        <v>307</v>
      </c>
      <c r="F167" s="130" t="s">
        <v>81</v>
      </c>
    </row>
    <row r="168" spans="1:6" s="4" customFormat="1" x14ac:dyDescent="0.25">
      <c r="A168" s="30">
        <v>155</v>
      </c>
      <c r="B168" s="131">
        <v>45764</v>
      </c>
      <c r="C168" s="93">
        <v>235</v>
      </c>
      <c r="D168" s="82" t="s">
        <v>336</v>
      </c>
      <c r="E168" s="113" t="s">
        <v>307</v>
      </c>
      <c r="F168" s="130" t="s">
        <v>81</v>
      </c>
    </row>
    <row r="169" spans="1:6" s="4" customFormat="1" x14ac:dyDescent="0.25">
      <c r="A169" s="30">
        <v>156</v>
      </c>
      <c r="B169" s="131">
        <v>45764</v>
      </c>
      <c r="C169" s="93">
        <v>1012</v>
      </c>
      <c r="D169" s="82" t="s">
        <v>82</v>
      </c>
      <c r="E169" s="113" t="s">
        <v>344</v>
      </c>
      <c r="F169" s="130" t="s">
        <v>81</v>
      </c>
    </row>
    <row r="170" spans="1:6" s="4" customFormat="1" x14ac:dyDescent="0.25">
      <c r="A170" s="30">
        <v>157</v>
      </c>
      <c r="B170" s="131">
        <v>45764</v>
      </c>
      <c r="C170" s="93">
        <v>458.15</v>
      </c>
      <c r="D170" s="82" t="s">
        <v>345</v>
      </c>
      <c r="E170" s="113" t="s">
        <v>307</v>
      </c>
      <c r="F170" s="130" t="s">
        <v>81</v>
      </c>
    </row>
    <row r="171" spans="1:6" s="4" customFormat="1" x14ac:dyDescent="0.25">
      <c r="A171" s="30">
        <v>158</v>
      </c>
      <c r="B171" s="131">
        <v>45766</v>
      </c>
      <c r="C171" s="93">
        <v>380.8</v>
      </c>
      <c r="D171" s="82" t="s">
        <v>110</v>
      </c>
      <c r="E171" s="113" t="s">
        <v>346</v>
      </c>
      <c r="F171" s="130" t="s">
        <v>81</v>
      </c>
    </row>
    <row r="172" spans="1:6" s="4" customFormat="1" x14ac:dyDescent="0.25">
      <c r="A172" s="30">
        <v>159</v>
      </c>
      <c r="B172" s="131">
        <v>45766</v>
      </c>
      <c r="C172" s="93">
        <v>827.11</v>
      </c>
      <c r="D172" s="82" t="s">
        <v>347</v>
      </c>
      <c r="E172" s="113" t="s">
        <v>348</v>
      </c>
      <c r="F172" s="130" t="s">
        <v>81</v>
      </c>
    </row>
    <row r="173" spans="1:6" s="4" customFormat="1" x14ac:dyDescent="0.25">
      <c r="A173" s="30">
        <v>160</v>
      </c>
      <c r="B173" s="131">
        <v>45766</v>
      </c>
      <c r="C173" s="93">
        <v>42.84</v>
      </c>
      <c r="D173" s="82" t="s">
        <v>330</v>
      </c>
      <c r="E173" s="113" t="s">
        <v>311</v>
      </c>
      <c r="F173" s="130" t="s">
        <v>81</v>
      </c>
    </row>
    <row r="174" spans="1:6" s="4" customFormat="1" x14ac:dyDescent="0.25">
      <c r="A174" s="30">
        <v>161</v>
      </c>
      <c r="B174" s="131">
        <v>45769</v>
      </c>
      <c r="C174" s="33">
        <v>244.12</v>
      </c>
      <c r="D174" s="34" t="s">
        <v>144</v>
      </c>
      <c r="E174" s="111" t="s">
        <v>231</v>
      </c>
      <c r="F174" s="129"/>
    </row>
    <row r="175" spans="1:6" s="4" customFormat="1" x14ac:dyDescent="0.25">
      <c r="A175" s="30">
        <v>162</v>
      </c>
      <c r="B175" s="131">
        <v>45769</v>
      </c>
      <c r="C175" s="33">
        <v>3867.5</v>
      </c>
      <c r="D175" s="34" t="s">
        <v>144</v>
      </c>
      <c r="E175" s="111" t="s">
        <v>231</v>
      </c>
      <c r="F175" s="129"/>
    </row>
    <row r="176" spans="1:6" s="4" customFormat="1" x14ac:dyDescent="0.25">
      <c r="A176" s="30">
        <v>163</v>
      </c>
      <c r="B176" s="131">
        <v>45769</v>
      </c>
      <c r="C176" s="33">
        <v>399.61</v>
      </c>
      <c r="D176" s="34" t="s">
        <v>139</v>
      </c>
      <c r="E176" s="111" t="s">
        <v>24</v>
      </c>
      <c r="F176" s="129"/>
    </row>
    <row r="177" spans="1:7" s="4" customFormat="1" x14ac:dyDescent="0.25">
      <c r="A177" s="30">
        <v>164</v>
      </c>
      <c r="B177" s="131">
        <v>45769</v>
      </c>
      <c r="C177" s="33">
        <v>1255</v>
      </c>
      <c r="D177" s="34" t="s">
        <v>192</v>
      </c>
      <c r="E177" s="111" t="s">
        <v>17</v>
      </c>
      <c r="F177" s="129"/>
    </row>
    <row r="178" spans="1:7" s="4" customFormat="1" x14ac:dyDescent="0.25">
      <c r="A178" s="30">
        <v>165</v>
      </c>
      <c r="B178" s="131">
        <v>45769</v>
      </c>
      <c r="C178" s="33">
        <f>3138.03+4961.71</f>
        <v>8099.74</v>
      </c>
      <c r="D178" s="34" t="s">
        <v>29</v>
      </c>
      <c r="E178" s="111" t="s">
        <v>17</v>
      </c>
      <c r="F178" s="130"/>
      <c r="G178" s="85"/>
    </row>
    <row r="179" spans="1:7" s="4" customFormat="1" x14ac:dyDescent="0.25">
      <c r="A179" s="30">
        <v>166</v>
      </c>
      <c r="B179" s="131">
        <v>45769</v>
      </c>
      <c r="C179" s="33">
        <v>329944.82</v>
      </c>
      <c r="D179" s="34" t="s">
        <v>201</v>
      </c>
      <c r="E179" s="111" t="s">
        <v>84</v>
      </c>
      <c r="F179" s="130"/>
      <c r="G179" s="85"/>
    </row>
    <row r="180" spans="1:7" s="4" customFormat="1" x14ac:dyDescent="0.25">
      <c r="A180" s="30">
        <v>167</v>
      </c>
      <c r="B180" s="131">
        <v>45769</v>
      </c>
      <c r="C180" s="33">
        <v>1558</v>
      </c>
      <c r="D180" s="34" t="s">
        <v>98</v>
      </c>
      <c r="E180" s="111" t="s">
        <v>270</v>
      </c>
      <c r="F180" s="130"/>
      <c r="G180" s="85"/>
    </row>
    <row r="181" spans="1:7" s="4" customFormat="1" x14ac:dyDescent="0.25">
      <c r="A181" s="30">
        <v>168</v>
      </c>
      <c r="B181" s="131">
        <v>45769</v>
      </c>
      <c r="C181" s="33">
        <v>26.88</v>
      </c>
      <c r="D181" s="34" t="s">
        <v>89</v>
      </c>
      <c r="E181" s="111" t="s">
        <v>271</v>
      </c>
      <c r="F181" s="130"/>
      <c r="G181" s="85"/>
    </row>
    <row r="182" spans="1:7" s="4" customFormat="1" x14ac:dyDescent="0.25">
      <c r="A182" s="30">
        <v>169</v>
      </c>
      <c r="B182" s="131">
        <v>45769</v>
      </c>
      <c r="C182" s="93">
        <v>415.83</v>
      </c>
      <c r="D182" s="34" t="s">
        <v>71</v>
      </c>
      <c r="E182" s="111" t="s">
        <v>79</v>
      </c>
      <c r="F182" s="130"/>
      <c r="G182" s="85"/>
    </row>
    <row r="183" spans="1:7" s="4" customFormat="1" x14ac:dyDescent="0.25">
      <c r="A183" s="30">
        <v>170</v>
      </c>
      <c r="B183" s="131">
        <v>45769</v>
      </c>
      <c r="C183" s="93">
        <v>114067.42</v>
      </c>
      <c r="D183" s="34" t="s">
        <v>202</v>
      </c>
      <c r="E183" s="111" t="s">
        <v>228</v>
      </c>
      <c r="F183" s="130"/>
      <c r="G183" s="85"/>
    </row>
    <row r="184" spans="1:7" s="4" customFormat="1" x14ac:dyDescent="0.25">
      <c r="A184" s="30">
        <v>171</v>
      </c>
      <c r="B184" s="131">
        <v>45769</v>
      </c>
      <c r="C184" s="93">
        <v>75154.509999999995</v>
      </c>
      <c r="D184" s="34" t="s">
        <v>78</v>
      </c>
      <c r="E184" s="111" t="s">
        <v>124</v>
      </c>
      <c r="F184" s="130"/>
      <c r="G184" s="85"/>
    </row>
    <row r="185" spans="1:7" s="4" customFormat="1" x14ac:dyDescent="0.25">
      <c r="A185" s="30">
        <v>172</v>
      </c>
      <c r="B185" s="131">
        <v>45769</v>
      </c>
      <c r="C185" s="93">
        <f>711.14+355.57+711.14</f>
        <v>1777.85</v>
      </c>
      <c r="D185" s="34" t="s">
        <v>15</v>
      </c>
      <c r="E185" s="111" t="s">
        <v>95</v>
      </c>
      <c r="F185" s="130"/>
      <c r="G185" s="85"/>
    </row>
    <row r="186" spans="1:7" s="4" customFormat="1" x14ac:dyDescent="0.25">
      <c r="A186" s="30">
        <v>173</v>
      </c>
      <c r="B186" s="131">
        <v>45769</v>
      </c>
      <c r="C186" s="93">
        <f>392.7+0.09</f>
        <v>392.78999999999996</v>
      </c>
      <c r="D186" s="126" t="s">
        <v>171</v>
      </c>
      <c r="E186" s="111" t="s">
        <v>303</v>
      </c>
      <c r="F186" s="130"/>
      <c r="G186" s="85"/>
    </row>
    <row r="187" spans="1:7" s="4" customFormat="1" x14ac:dyDescent="0.25">
      <c r="A187" s="30">
        <v>174</v>
      </c>
      <c r="B187" s="131">
        <v>45769</v>
      </c>
      <c r="C187" s="33">
        <v>152023.96</v>
      </c>
      <c r="D187" s="109" t="s">
        <v>16</v>
      </c>
      <c r="E187" s="115" t="s">
        <v>96</v>
      </c>
      <c r="F187" s="130"/>
      <c r="G187" s="85"/>
    </row>
    <row r="188" spans="1:7" s="4" customFormat="1" x14ac:dyDescent="0.25">
      <c r="A188" s="30">
        <v>175</v>
      </c>
      <c r="B188" s="131">
        <v>45769</v>
      </c>
      <c r="C188" s="93">
        <v>35.71</v>
      </c>
      <c r="D188" s="82" t="s">
        <v>349</v>
      </c>
      <c r="E188" s="113" t="s">
        <v>350</v>
      </c>
      <c r="F188" s="130" t="s">
        <v>81</v>
      </c>
      <c r="G188" s="85"/>
    </row>
    <row r="189" spans="1:7" s="4" customFormat="1" x14ac:dyDescent="0.25">
      <c r="A189" s="30">
        <v>176</v>
      </c>
      <c r="B189" s="131">
        <v>45769</v>
      </c>
      <c r="C189" s="93">
        <v>970</v>
      </c>
      <c r="D189" s="82" t="s">
        <v>351</v>
      </c>
      <c r="E189" s="113" t="s">
        <v>352</v>
      </c>
      <c r="F189" s="130" t="s">
        <v>81</v>
      </c>
      <c r="G189" s="85"/>
    </row>
    <row r="190" spans="1:7" s="4" customFormat="1" x14ac:dyDescent="0.25">
      <c r="A190" s="30">
        <v>177</v>
      </c>
      <c r="B190" s="131">
        <v>45769</v>
      </c>
      <c r="C190" s="93">
        <v>235</v>
      </c>
      <c r="D190" s="82" t="s">
        <v>353</v>
      </c>
      <c r="E190" s="113" t="s">
        <v>354</v>
      </c>
      <c r="F190" s="130" t="s">
        <v>81</v>
      </c>
      <c r="G190" s="85"/>
    </row>
    <row r="191" spans="1:7" s="4" customFormat="1" x14ac:dyDescent="0.25">
      <c r="A191" s="30">
        <v>178</v>
      </c>
      <c r="B191" s="131">
        <v>45769</v>
      </c>
      <c r="C191" s="93">
        <v>1200</v>
      </c>
      <c r="D191" s="82" t="s">
        <v>364</v>
      </c>
      <c r="E191" s="113" t="s">
        <v>355</v>
      </c>
      <c r="F191" s="130" t="s">
        <v>81</v>
      </c>
      <c r="G191" s="85"/>
    </row>
    <row r="192" spans="1:7" s="4" customFormat="1" x14ac:dyDescent="0.25">
      <c r="A192" s="30">
        <v>179</v>
      </c>
      <c r="B192" s="131">
        <v>45769</v>
      </c>
      <c r="C192" s="93">
        <v>529.4</v>
      </c>
      <c r="D192" s="82" t="s">
        <v>356</v>
      </c>
      <c r="E192" s="113" t="s">
        <v>307</v>
      </c>
      <c r="F192" s="130" t="s">
        <v>81</v>
      </c>
      <c r="G192" s="85"/>
    </row>
    <row r="193" spans="1:7" s="4" customFormat="1" x14ac:dyDescent="0.25">
      <c r="A193" s="30">
        <v>180</v>
      </c>
      <c r="B193" s="131">
        <v>45769</v>
      </c>
      <c r="C193" s="93">
        <v>500</v>
      </c>
      <c r="D193" s="82" t="s">
        <v>331</v>
      </c>
      <c r="E193" s="113" t="s">
        <v>149</v>
      </c>
      <c r="F193" s="130" t="s">
        <v>81</v>
      </c>
      <c r="G193" s="85"/>
    </row>
    <row r="194" spans="1:7" s="4" customFormat="1" x14ac:dyDescent="0.25">
      <c r="A194" s="30">
        <v>181</v>
      </c>
      <c r="B194" s="131">
        <v>45770</v>
      </c>
      <c r="C194" s="93">
        <v>163.30000000000001</v>
      </c>
      <c r="D194" s="82" t="s">
        <v>145</v>
      </c>
      <c r="E194" s="113" t="s">
        <v>307</v>
      </c>
      <c r="F194" s="130" t="s">
        <v>81</v>
      </c>
      <c r="G194" s="85"/>
    </row>
    <row r="195" spans="1:7" s="4" customFormat="1" x14ac:dyDescent="0.25">
      <c r="A195" s="30">
        <v>182</v>
      </c>
      <c r="B195" s="131">
        <v>45770</v>
      </c>
      <c r="C195" s="93">
        <v>102</v>
      </c>
      <c r="D195" s="82" t="s">
        <v>145</v>
      </c>
      <c r="E195" s="113" t="s">
        <v>307</v>
      </c>
      <c r="F195" s="130" t="s">
        <v>81</v>
      </c>
      <c r="G195" s="85"/>
    </row>
    <row r="196" spans="1:7" s="4" customFormat="1" x14ac:dyDescent="0.25">
      <c r="A196" s="30">
        <v>183</v>
      </c>
      <c r="B196" s="131">
        <v>45770</v>
      </c>
      <c r="C196" s="81">
        <v>336878.61</v>
      </c>
      <c r="D196" s="109" t="s">
        <v>16</v>
      </c>
      <c r="E196" s="115" t="s">
        <v>96</v>
      </c>
      <c r="F196" s="130"/>
      <c r="G196" s="85"/>
    </row>
    <row r="197" spans="1:7" s="4" customFormat="1" x14ac:dyDescent="0.25">
      <c r="A197" s="30">
        <v>184</v>
      </c>
      <c r="B197" s="131">
        <v>45770</v>
      </c>
      <c r="C197" s="81">
        <v>822</v>
      </c>
      <c r="D197" s="34" t="s">
        <v>192</v>
      </c>
      <c r="E197" s="111" t="s">
        <v>17</v>
      </c>
      <c r="F197" s="130"/>
      <c r="G197" s="85"/>
    </row>
    <row r="198" spans="1:7" s="4" customFormat="1" x14ac:dyDescent="0.25">
      <c r="A198" s="30">
        <v>185</v>
      </c>
      <c r="B198" s="131">
        <v>45770</v>
      </c>
      <c r="C198" s="81">
        <v>4172</v>
      </c>
      <c r="D198" s="34" t="s">
        <v>65</v>
      </c>
      <c r="E198" s="111" t="s">
        <v>17</v>
      </c>
      <c r="F198" s="130"/>
      <c r="G198" s="85"/>
    </row>
    <row r="199" spans="1:7" s="4" customFormat="1" x14ac:dyDescent="0.25">
      <c r="A199" s="30">
        <v>186</v>
      </c>
      <c r="B199" s="131">
        <v>45770</v>
      </c>
      <c r="C199" s="81">
        <f>931288.07-1831.55</f>
        <v>929456.5199999999</v>
      </c>
      <c r="D199" s="34" t="s">
        <v>89</v>
      </c>
      <c r="E199" s="111" t="s">
        <v>272</v>
      </c>
      <c r="F199" s="130"/>
      <c r="G199" s="85"/>
    </row>
    <row r="200" spans="1:7" s="4" customFormat="1" x14ac:dyDescent="0.25">
      <c r="A200" s="30">
        <v>187</v>
      </c>
      <c r="B200" s="131">
        <v>45770</v>
      </c>
      <c r="C200" s="81">
        <v>3554.14</v>
      </c>
      <c r="D200" s="34" t="s">
        <v>109</v>
      </c>
      <c r="E200" s="111" t="s">
        <v>17</v>
      </c>
      <c r="F200" s="130"/>
      <c r="G200" s="85"/>
    </row>
    <row r="201" spans="1:7" s="4" customFormat="1" x14ac:dyDescent="0.25">
      <c r="A201" s="30">
        <v>188</v>
      </c>
      <c r="B201" s="131">
        <v>45770</v>
      </c>
      <c r="C201" s="33">
        <v>2570.4</v>
      </c>
      <c r="D201" s="34" t="s">
        <v>110</v>
      </c>
      <c r="E201" s="111" t="s">
        <v>17</v>
      </c>
      <c r="F201" s="130"/>
      <c r="G201" s="85"/>
    </row>
    <row r="202" spans="1:7" s="4" customFormat="1" x14ac:dyDescent="0.25">
      <c r="A202" s="30">
        <v>189</v>
      </c>
      <c r="B202" s="131">
        <v>45770</v>
      </c>
      <c r="C202" s="33">
        <v>2094.4</v>
      </c>
      <c r="D202" s="34" t="s">
        <v>203</v>
      </c>
      <c r="E202" s="111" t="s">
        <v>17</v>
      </c>
      <c r="F202" s="129"/>
    </row>
    <row r="203" spans="1:7" s="4" customFormat="1" x14ac:dyDescent="0.25">
      <c r="A203" s="30">
        <v>190</v>
      </c>
      <c r="B203" s="131">
        <v>45770</v>
      </c>
      <c r="C203" s="33">
        <f>5.0522*6120</f>
        <v>30919.464</v>
      </c>
      <c r="D203" s="34" t="s">
        <v>204</v>
      </c>
      <c r="E203" s="111" t="s">
        <v>365</v>
      </c>
      <c r="F203" s="129"/>
    </row>
    <row r="204" spans="1:7" s="4" customFormat="1" x14ac:dyDescent="0.25">
      <c r="A204" s="30">
        <v>191</v>
      </c>
      <c r="B204" s="131">
        <v>45770</v>
      </c>
      <c r="C204" s="33">
        <v>1624.77</v>
      </c>
      <c r="D204" s="34" t="s">
        <v>13</v>
      </c>
      <c r="E204" s="111" t="s">
        <v>273</v>
      </c>
      <c r="F204" s="129"/>
    </row>
    <row r="205" spans="1:7" s="4" customFormat="1" x14ac:dyDescent="0.25">
      <c r="A205" s="30">
        <v>192</v>
      </c>
      <c r="B205" s="131">
        <v>45770</v>
      </c>
      <c r="C205" s="33">
        <f>86275</f>
        <v>86275</v>
      </c>
      <c r="D205" s="34" t="s">
        <v>70</v>
      </c>
      <c r="E205" s="111" t="s">
        <v>87</v>
      </c>
      <c r="F205" s="129"/>
    </row>
    <row r="206" spans="1:7" s="4" customFormat="1" x14ac:dyDescent="0.25">
      <c r="A206" s="30">
        <v>193</v>
      </c>
      <c r="B206" s="131">
        <v>45771</v>
      </c>
      <c r="C206" s="33">
        <f>52062.52</f>
        <v>52062.52</v>
      </c>
      <c r="D206" s="34" t="s">
        <v>70</v>
      </c>
      <c r="E206" s="111" t="s">
        <v>87</v>
      </c>
      <c r="F206" s="129"/>
    </row>
    <row r="207" spans="1:7" s="4" customFormat="1" x14ac:dyDescent="0.25">
      <c r="A207" s="30">
        <v>194</v>
      </c>
      <c r="B207" s="131">
        <v>45771</v>
      </c>
      <c r="C207" s="93">
        <v>35665.49</v>
      </c>
      <c r="D207" s="34" t="s">
        <v>205</v>
      </c>
      <c r="E207" s="111" t="s">
        <v>274</v>
      </c>
      <c r="F207" s="130"/>
    </row>
    <row r="208" spans="1:7" s="4" customFormat="1" x14ac:dyDescent="0.25">
      <c r="A208" s="30">
        <v>195</v>
      </c>
      <c r="B208" s="131">
        <v>45771</v>
      </c>
      <c r="C208" s="93">
        <v>4487.99</v>
      </c>
      <c r="D208" s="34" t="s">
        <v>65</v>
      </c>
      <c r="E208" s="111" t="s">
        <v>22</v>
      </c>
      <c r="F208" s="130"/>
    </row>
    <row r="209" spans="1:6" s="4" customFormat="1" x14ac:dyDescent="0.25">
      <c r="A209" s="30">
        <v>196</v>
      </c>
      <c r="B209" s="131">
        <v>45771</v>
      </c>
      <c r="C209" s="93">
        <f>4000+5200+9100</f>
        <v>18300</v>
      </c>
      <c r="D209" s="34" t="s">
        <v>206</v>
      </c>
      <c r="E209" s="111" t="s">
        <v>275</v>
      </c>
      <c r="F209" s="130"/>
    </row>
    <row r="210" spans="1:6" s="4" customFormat="1" x14ac:dyDescent="0.25">
      <c r="A210" s="30">
        <v>197</v>
      </c>
      <c r="B210" s="131">
        <v>45771</v>
      </c>
      <c r="C210" s="93">
        <v>7437.5</v>
      </c>
      <c r="D210" s="34" t="s">
        <v>207</v>
      </c>
      <c r="E210" s="111" t="s">
        <v>276</v>
      </c>
      <c r="F210" s="130"/>
    </row>
    <row r="211" spans="1:6" s="4" customFormat="1" x14ac:dyDescent="0.25">
      <c r="A211" s="30">
        <v>198</v>
      </c>
      <c r="B211" s="131">
        <v>45771</v>
      </c>
      <c r="C211" s="33">
        <v>1785</v>
      </c>
      <c r="D211" s="34" t="s">
        <v>67</v>
      </c>
      <c r="E211" s="111" t="s">
        <v>277</v>
      </c>
      <c r="F211" s="129"/>
    </row>
    <row r="212" spans="1:6" s="4" customFormat="1" x14ac:dyDescent="0.25">
      <c r="A212" s="30">
        <v>199</v>
      </c>
      <c r="B212" s="131">
        <v>45771</v>
      </c>
      <c r="C212" s="33">
        <f>20063.97+20061.86</f>
        <v>40125.83</v>
      </c>
      <c r="D212" s="34" t="s">
        <v>208</v>
      </c>
      <c r="E212" s="111" t="s">
        <v>278</v>
      </c>
      <c r="F212" s="129"/>
    </row>
    <row r="213" spans="1:6" s="4" customFormat="1" x14ac:dyDescent="0.25">
      <c r="A213" s="30">
        <v>200</v>
      </c>
      <c r="B213" s="131">
        <v>45771</v>
      </c>
      <c r="C213" s="33">
        <v>9466.4500000000007</v>
      </c>
      <c r="D213" s="34" t="s">
        <v>78</v>
      </c>
      <c r="E213" s="111" t="s">
        <v>79</v>
      </c>
      <c r="F213" s="129"/>
    </row>
    <row r="214" spans="1:6" s="4" customFormat="1" x14ac:dyDescent="0.25">
      <c r="A214" s="30">
        <v>201</v>
      </c>
      <c r="B214" s="131">
        <v>45771</v>
      </c>
      <c r="C214" s="33">
        <v>500000</v>
      </c>
      <c r="D214" s="94" t="s">
        <v>93</v>
      </c>
      <c r="E214" s="112" t="s">
        <v>107</v>
      </c>
      <c r="F214" s="129"/>
    </row>
    <row r="215" spans="1:6" s="4" customFormat="1" x14ac:dyDescent="0.25">
      <c r="A215" s="30">
        <v>202</v>
      </c>
      <c r="B215" s="131">
        <v>45771</v>
      </c>
      <c r="C215" s="33">
        <v>129090</v>
      </c>
      <c r="D215" s="34" t="s">
        <v>100</v>
      </c>
      <c r="E215" s="111" t="s">
        <v>279</v>
      </c>
      <c r="F215" s="129"/>
    </row>
    <row r="216" spans="1:6" s="4" customFormat="1" x14ac:dyDescent="0.25">
      <c r="A216" s="30">
        <v>203</v>
      </c>
      <c r="B216" s="131">
        <v>45771</v>
      </c>
      <c r="C216" s="81">
        <v>2258.0300000000002</v>
      </c>
      <c r="D216" s="34" t="s">
        <v>191</v>
      </c>
      <c r="E216" s="111" t="s">
        <v>17</v>
      </c>
      <c r="F216" s="130"/>
    </row>
    <row r="217" spans="1:6" s="4" customFormat="1" x14ac:dyDescent="0.25">
      <c r="A217" s="30">
        <v>204</v>
      </c>
      <c r="B217" s="131">
        <v>45772</v>
      </c>
      <c r="C217" s="79">
        <v>2259707</v>
      </c>
      <c r="D217" s="36" t="s">
        <v>387</v>
      </c>
      <c r="E217" s="136" t="s">
        <v>388</v>
      </c>
      <c r="F217" s="130"/>
    </row>
    <row r="218" spans="1:6" s="4" customFormat="1" x14ac:dyDescent="0.25">
      <c r="A218" s="30">
        <v>205</v>
      </c>
      <c r="B218" s="131">
        <v>45772</v>
      </c>
      <c r="C218" s="81">
        <f>3413.37+5277.74</f>
        <v>8691.11</v>
      </c>
      <c r="D218" s="34" t="s">
        <v>28</v>
      </c>
      <c r="E218" s="111" t="s">
        <v>76</v>
      </c>
      <c r="F218" s="130"/>
    </row>
    <row r="219" spans="1:6" s="4" customFormat="1" x14ac:dyDescent="0.25">
      <c r="A219" s="30">
        <v>206</v>
      </c>
      <c r="B219" s="131">
        <v>45772</v>
      </c>
      <c r="C219" s="33">
        <v>1768.35</v>
      </c>
      <c r="D219" s="34" t="s">
        <v>69</v>
      </c>
      <c r="E219" s="111" t="s">
        <v>17</v>
      </c>
      <c r="F219" s="129"/>
    </row>
    <row r="220" spans="1:6" s="4" customFormat="1" x14ac:dyDescent="0.25">
      <c r="A220" s="30">
        <v>207</v>
      </c>
      <c r="B220" s="131">
        <v>45772</v>
      </c>
      <c r="C220" s="33">
        <v>403.41</v>
      </c>
      <c r="D220" s="34" t="s">
        <v>29</v>
      </c>
      <c r="E220" s="111" t="s">
        <v>17</v>
      </c>
      <c r="F220" s="129"/>
    </row>
    <row r="221" spans="1:6" s="4" customFormat="1" x14ac:dyDescent="0.25">
      <c r="A221" s="30">
        <v>208</v>
      </c>
      <c r="B221" s="131">
        <v>45772</v>
      </c>
      <c r="C221" s="33">
        <v>4862.34</v>
      </c>
      <c r="D221" s="34" t="s">
        <v>137</v>
      </c>
      <c r="E221" s="111" t="s">
        <v>17</v>
      </c>
      <c r="F221" s="129"/>
    </row>
    <row r="222" spans="1:6" s="4" customFormat="1" x14ac:dyDescent="0.25">
      <c r="A222" s="30">
        <v>209</v>
      </c>
      <c r="B222" s="131">
        <v>45772</v>
      </c>
      <c r="C222" s="33">
        <v>35908</v>
      </c>
      <c r="D222" s="34" t="s">
        <v>93</v>
      </c>
      <c r="E222" s="111" t="s">
        <v>280</v>
      </c>
      <c r="F222" s="129"/>
    </row>
    <row r="223" spans="1:6" s="4" customFormat="1" x14ac:dyDescent="0.25">
      <c r="A223" s="30">
        <v>210</v>
      </c>
      <c r="B223" s="131">
        <v>45772</v>
      </c>
      <c r="C223" s="33">
        <v>12376</v>
      </c>
      <c r="D223" s="34" t="s">
        <v>209</v>
      </c>
      <c r="E223" s="111" t="s">
        <v>281</v>
      </c>
      <c r="F223" s="129"/>
    </row>
    <row r="224" spans="1:6" s="4" customFormat="1" x14ac:dyDescent="0.25">
      <c r="A224" s="30">
        <v>211</v>
      </c>
      <c r="B224" s="131">
        <v>45772</v>
      </c>
      <c r="C224" s="33">
        <v>13359.04</v>
      </c>
      <c r="D224" s="34" t="s">
        <v>210</v>
      </c>
      <c r="E224" s="111" t="s">
        <v>282</v>
      </c>
      <c r="F224" s="129"/>
    </row>
    <row r="225" spans="1:6" s="4" customFormat="1" x14ac:dyDescent="0.25">
      <c r="A225" s="30">
        <v>212</v>
      </c>
      <c r="B225" s="131">
        <v>45772</v>
      </c>
      <c r="C225" s="33">
        <v>3780</v>
      </c>
      <c r="D225" s="34" t="s">
        <v>211</v>
      </c>
      <c r="E225" s="111" t="s">
        <v>283</v>
      </c>
      <c r="F225" s="129"/>
    </row>
    <row r="226" spans="1:6" s="4" customFormat="1" x14ac:dyDescent="0.25">
      <c r="A226" s="30">
        <v>213</v>
      </c>
      <c r="B226" s="131">
        <v>45772</v>
      </c>
      <c r="C226" s="33">
        <v>2278.7800000000002</v>
      </c>
      <c r="D226" s="34" t="s">
        <v>212</v>
      </c>
      <c r="E226" s="111" t="s">
        <v>284</v>
      </c>
      <c r="F226" s="129"/>
    </row>
    <row r="227" spans="1:6" s="4" customFormat="1" x14ac:dyDescent="0.25">
      <c r="A227" s="30">
        <v>214</v>
      </c>
      <c r="B227" s="131">
        <v>45772</v>
      </c>
      <c r="C227" s="93">
        <v>10376.799999999999</v>
      </c>
      <c r="D227" s="34" t="s">
        <v>133</v>
      </c>
      <c r="E227" s="111" t="s">
        <v>285</v>
      </c>
      <c r="F227" s="129"/>
    </row>
    <row r="228" spans="1:6" s="4" customFormat="1" x14ac:dyDescent="0.25">
      <c r="A228" s="30">
        <v>215</v>
      </c>
      <c r="B228" s="131">
        <v>45772</v>
      </c>
      <c r="C228" s="81">
        <f>48444.8+8003.94+6740.16+51767.98</f>
        <v>114956.88</v>
      </c>
      <c r="D228" s="34" t="s">
        <v>70</v>
      </c>
      <c r="E228" s="111" t="s">
        <v>87</v>
      </c>
      <c r="F228" s="130"/>
    </row>
    <row r="229" spans="1:6" s="4" customFormat="1" x14ac:dyDescent="0.25">
      <c r="A229" s="30">
        <v>216</v>
      </c>
      <c r="B229" s="131">
        <v>45772</v>
      </c>
      <c r="C229" s="93">
        <v>80.900000000000006</v>
      </c>
      <c r="D229" s="82" t="s">
        <v>357</v>
      </c>
      <c r="E229" s="113" t="s">
        <v>307</v>
      </c>
      <c r="F229" s="130" t="s">
        <v>81</v>
      </c>
    </row>
    <row r="230" spans="1:6" s="4" customFormat="1" x14ac:dyDescent="0.25">
      <c r="A230" s="30">
        <v>217</v>
      </c>
      <c r="B230" s="131">
        <v>45775</v>
      </c>
      <c r="C230" s="93">
        <v>4618.92</v>
      </c>
      <c r="D230" s="82" t="s">
        <v>147</v>
      </c>
      <c r="E230" s="113" t="s">
        <v>148</v>
      </c>
      <c r="F230" s="130" t="s">
        <v>81</v>
      </c>
    </row>
    <row r="231" spans="1:6" s="4" customFormat="1" x14ac:dyDescent="0.25">
      <c r="A231" s="30">
        <v>218</v>
      </c>
      <c r="B231" s="131">
        <v>45775</v>
      </c>
      <c r="C231" s="93">
        <v>495</v>
      </c>
      <c r="D231" s="82" t="s">
        <v>358</v>
      </c>
      <c r="E231" s="113" t="s">
        <v>352</v>
      </c>
      <c r="F231" s="130" t="s">
        <v>81</v>
      </c>
    </row>
    <row r="232" spans="1:6" s="4" customFormat="1" x14ac:dyDescent="0.25">
      <c r="A232" s="30">
        <v>219</v>
      </c>
      <c r="B232" s="131">
        <v>45775</v>
      </c>
      <c r="C232" s="93">
        <v>1504</v>
      </c>
      <c r="D232" s="82" t="s">
        <v>336</v>
      </c>
      <c r="E232" s="113" t="s">
        <v>307</v>
      </c>
      <c r="F232" s="130" t="s">
        <v>81</v>
      </c>
    </row>
    <row r="233" spans="1:6" s="4" customFormat="1" x14ac:dyDescent="0.25">
      <c r="A233" s="30">
        <v>220</v>
      </c>
      <c r="B233" s="131">
        <v>45775</v>
      </c>
      <c r="C233" s="93">
        <v>520</v>
      </c>
      <c r="D233" s="82" t="s">
        <v>359</v>
      </c>
      <c r="E233" s="113" t="s">
        <v>360</v>
      </c>
      <c r="F233" s="130" t="s">
        <v>81</v>
      </c>
    </row>
    <row r="234" spans="1:6" s="4" customFormat="1" x14ac:dyDescent="0.25">
      <c r="A234" s="30">
        <v>221</v>
      </c>
      <c r="B234" s="131">
        <v>45775</v>
      </c>
      <c r="C234" s="93">
        <v>58.31</v>
      </c>
      <c r="D234" s="82" t="s">
        <v>82</v>
      </c>
      <c r="E234" s="113" t="s">
        <v>361</v>
      </c>
      <c r="F234" s="130" t="s">
        <v>81</v>
      </c>
    </row>
    <row r="235" spans="1:6" s="4" customFormat="1" x14ac:dyDescent="0.25">
      <c r="A235" s="30">
        <v>222</v>
      </c>
      <c r="B235" s="131">
        <v>45775</v>
      </c>
      <c r="C235" s="93">
        <v>351.36</v>
      </c>
      <c r="D235" s="82" t="s">
        <v>82</v>
      </c>
      <c r="E235" s="113" t="s">
        <v>307</v>
      </c>
      <c r="F235" s="130" t="s">
        <v>81</v>
      </c>
    </row>
    <row r="236" spans="1:6" s="4" customFormat="1" x14ac:dyDescent="0.25">
      <c r="A236" s="30">
        <v>223</v>
      </c>
      <c r="B236" s="131">
        <v>45775</v>
      </c>
      <c r="C236" s="93">
        <f>52062.5+51765+20646.5</f>
        <v>124474</v>
      </c>
      <c r="D236" s="34" t="s">
        <v>70</v>
      </c>
      <c r="E236" s="111" t="s">
        <v>87</v>
      </c>
      <c r="F236" s="130"/>
    </row>
    <row r="237" spans="1:6" s="4" customFormat="1" x14ac:dyDescent="0.25">
      <c r="A237" s="30">
        <v>224</v>
      </c>
      <c r="B237" s="131">
        <v>45775</v>
      </c>
      <c r="C237" s="93">
        <v>4330</v>
      </c>
      <c r="D237" s="34" t="s">
        <v>213</v>
      </c>
      <c r="E237" s="111" t="s">
        <v>18</v>
      </c>
      <c r="F237" s="130"/>
    </row>
    <row r="238" spans="1:6" s="4" customFormat="1" x14ac:dyDescent="0.25">
      <c r="A238" s="30">
        <v>225</v>
      </c>
      <c r="B238" s="131">
        <v>45775</v>
      </c>
      <c r="C238" s="93">
        <v>4218</v>
      </c>
      <c r="D238" s="34" t="s">
        <v>65</v>
      </c>
      <c r="E238" s="111" t="s">
        <v>22</v>
      </c>
      <c r="F238" s="130"/>
    </row>
    <row r="239" spans="1:6" s="4" customFormat="1" x14ac:dyDescent="0.25">
      <c r="A239" s="30">
        <v>226</v>
      </c>
      <c r="B239" s="131">
        <v>45775</v>
      </c>
      <c r="C239" s="93">
        <v>11664.38</v>
      </c>
      <c r="D239" s="34" t="s">
        <v>214</v>
      </c>
      <c r="E239" s="111" t="s">
        <v>286</v>
      </c>
      <c r="F239" s="130"/>
    </row>
    <row r="240" spans="1:6" s="4" customFormat="1" x14ac:dyDescent="0.25">
      <c r="A240" s="30">
        <v>227</v>
      </c>
      <c r="B240" s="131">
        <v>45775</v>
      </c>
      <c r="C240" s="81">
        <v>7204.26</v>
      </c>
      <c r="D240" s="34" t="s">
        <v>215</v>
      </c>
      <c r="E240" s="111" t="s">
        <v>22</v>
      </c>
      <c r="F240" s="130"/>
    </row>
    <row r="241" spans="1:7" s="4" customFormat="1" x14ac:dyDescent="0.25">
      <c r="A241" s="30">
        <v>228</v>
      </c>
      <c r="B241" s="131">
        <v>45775</v>
      </c>
      <c r="C241" s="110">
        <v>9793.7000000000007</v>
      </c>
      <c r="D241" s="34" t="s">
        <v>216</v>
      </c>
      <c r="E241" s="111" t="s">
        <v>287</v>
      </c>
      <c r="F241" s="130"/>
    </row>
    <row r="242" spans="1:7" s="4" customFormat="1" x14ac:dyDescent="0.25">
      <c r="A242" s="30">
        <v>229</v>
      </c>
      <c r="B242" s="131">
        <v>45775</v>
      </c>
      <c r="C242" s="81">
        <v>833</v>
      </c>
      <c r="D242" s="34" t="s">
        <v>129</v>
      </c>
      <c r="E242" s="111" t="s">
        <v>229</v>
      </c>
      <c r="F242" s="130"/>
    </row>
    <row r="243" spans="1:7" s="4" customFormat="1" x14ac:dyDescent="0.25">
      <c r="A243" s="30">
        <v>230</v>
      </c>
      <c r="B243" s="131">
        <v>45775</v>
      </c>
      <c r="C243" s="81">
        <v>6800</v>
      </c>
      <c r="D243" s="34" t="s">
        <v>217</v>
      </c>
      <c r="E243" s="111" t="s">
        <v>288</v>
      </c>
      <c r="F243" s="130"/>
    </row>
    <row r="244" spans="1:7" s="4" customFormat="1" x14ac:dyDescent="0.25">
      <c r="A244" s="30">
        <v>231</v>
      </c>
      <c r="B244" s="131">
        <v>45775</v>
      </c>
      <c r="C244" s="81">
        <f>65.45+196.35</f>
        <v>261.8</v>
      </c>
      <c r="D244" s="34" t="s">
        <v>171</v>
      </c>
      <c r="E244" s="111" t="s">
        <v>240</v>
      </c>
      <c r="F244" s="130"/>
    </row>
    <row r="245" spans="1:7" s="4" customFormat="1" x14ac:dyDescent="0.25">
      <c r="A245" s="30">
        <v>232</v>
      </c>
      <c r="B245" s="131">
        <v>45775</v>
      </c>
      <c r="C245" s="81">
        <v>711.14</v>
      </c>
      <c r="D245" s="34" t="s">
        <v>15</v>
      </c>
      <c r="E245" s="111" t="s">
        <v>95</v>
      </c>
      <c r="F245" s="130"/>
    </row>
    <row r="246" spans="1:7" s="4" customFormat="1" x14ac:dyDescent="0.25">
      <c r="A246" s="30">
        <v>233</v>
      </c>
      <c r="B246" s="131">
        <v>45775</v>
      </c>
      <c r="C246" s="93">
        <v>6734.95</v>
      </c>
      <c r="D246" s="34" t="s">
        <v>218</v>
      </c>
      <c r="E246" s="111" t="s">
        <v>18</v>
      </c>
      <c r="F246" s="129"/>
    </row>
    <row r="247" spans="1:7" s="4" customFormat="1" x14ac:dyDescent="0.25">
      <c r="A247" s="30">
        <v>234</v>
      </c>
      <c r="B247" s="131">
        <v>45775</v>
      </c>
      <c r="C247" s="33">
        <v>246</v>
      </c>
      <c r="D247" s="34" t="s">
        <v>108</v>
      </c>
      <c r="E247" s="111" t="s">
        <v>104</v>
      </c>
      <c r="F247" s="129"/>
    </row>
    <row r="248" spans="1:7" s="4" customFormat="1" x14ac:dyDescent="0.25">
      <c r="A248" s="30">
        <v>235</v>
      </c>
      <c r="B248" s="131">
        <v>45775</v>
      </c>
      <c r="C248" s="33">
        <v>103.65</v>
      </c>
      <c r="D248" s="34" t="s">
        <v>219</v>
      </c>
      <c r="E248" s="111" t="s">
        <v>18</v>
      </c>
      <c r="F248" s="129"/>
    </row>
    <row r="249" spans="1:7" s="4" customFormat="1" x14ac:dyDescent="0.25">
      <c r="A249" s="30">
        <v>236</v>
      </c>
      <c r="B249" s="131">
        <v>45775</v>
      </c>
      <c r="C249" s="33">
        <f>2289+4006.84</f>
        <v>6295.84</v>
      </c>
      <c r="D249" s="34" t="s">
        <v>103</v>
      </c>
      <c r="E249" s="111" t="s">
        <v>86</v>
      </c>
      <c r="F249" s="129"/>
    </row>
    <row r="250" spans="1:7" s="4" customFormat="1" x14ac:dyDescent="0.25">
      <c r="A250" s="30">
        <v>237</v>
      </c>
      <c r="B250" s="131">
        <v>45775</v>
      </c>
      <c r="C250" s="33">
        <v>6229847.5</v>
      </c>
      <c r="D250" s="34" t="s">
        <v>26</v>
      </c>
      <c r="E250" s="111" t="s">
        <v>289</v>
      </c>
      <c r="F250" s="129"/>
    </row>
    <row r="251" spans="1:7" s="4" customFormat="1" x14ac:dyDescent="0.25">
      <c r="A251" s="30">
        <v>238</v>
      </c>
      <c r="B251" s="131">
        <v>45776</v>
      </c>
      <c r="C251" s="33">
        <v>4879</v>
      </c>
      <c r="D251" s="34" t="s">
        <v>220</v>
      </c>
      <c r="E251" s="111" t="s">
        <v>290</v>
      </c>
      <c r="F251" s="129"/>
    </row>
    <row r="252" spans="1:7" s="4" customFormat="1" x14ac:dyDescent="0.25">
      <c r="A252" s="30">
        <v>239</v>
      </c>
      <c r="B252" s="131">
        <v>45776</v>
      </c>
      <c r="C252" s="33">
        <v>1653760.63</v>
      </c>
      <c r="D252" s="34" t="s">
        <v>162</v>
      </c>
      <c r="E252" s="111" t="s">
        <v>228</v>
      </c>
      <c r="F252" s="129"/>
    </row>
    <row r="253" spans="1:7" s="4" customFormat="1" x14ac:dyDescent="0.25">
      <c r="A253" s="30">
        <v>240</v>
      </c>
      <c r="B253" s="131">
        <v>45776</v>
      </c>
      <c r="C253" s="33">
        <v>7200</v>
      </c>
      <c r="D253" s="34" t="s">
        <v>221</v>
      </c>
      <c r="E253" s="111" t="s">
        <v>291</v>
      </c>
      <c r="F253" s="129"/>
    </row>
    <row r="254" spans="1:7" s="4" customFormat="1" x14ac:dyDescent="0.25">
      <c r="A254" s="30">
        <v>241</v>
      </c>
      <c r="B254" s="131">
        <v>45776</v>
      </c>
      <c r="C254" s="33">
        <f>559805.75+208977.42+234692.13-214781.61-182.93-71528.42+36799.17+305.53</f>
        <v>754087.04</v>
      </c>
      <c r="D254" s="34" t="s">
        <v>196</v>
      </c>
      <c r="E254" s="111" t="s">
        <v>292</v>
      </c>
      <c r="F254" s="129"/>
    </row>
    <row r="255" spans="1:7" s="4" customFormat="1" x14ac:dyDescent="0.25">
      <c r="A255" s="30">
        <v>242</v>
      </c>
      <c r="B255" s="131">
        <v>45776</v>
      </c>
      <c r="C255" s="33">
        <v>1080</v>
      </c>
      <c r="D255" s="34" t="s">
        <v>222</v>
      </c>
      <c r="E255" s="111" t="s">
        <v>126</v>
      </c>
      <c r="F255" s="129"/>
    </row>
    <row r="256" spans="1:7" s="4" customFormat="1" x14ac:dyDescent="0.25">
      <c r="A256" s="30">
        <v>243</v>
      </c>
      <c r="B256" s="131">
        <v>45776</v>
      </c>
      <c r="C256" s="33">
        <f>3013.92+12934.14</f>
        <v>15948.06</v>
      </c>
      <c r="D256" s="34" t="s">
        <v>75</v>
      </c>
      <c r="E256" s="111" t="s">
        <v>24</v>
      </c>
      <c r="F256" s="130"/>
      <c r="G256" s="85"/>
    </row>
    <row r="257" spans="1:7" s="4" customFormat="1" x14ac:dyDescent="0.25">
      <c r="A257" s="30">
        <v>244</v>
      </c>
      <c r="B257" s="131">
        <v>45776</v>
      </c>
      <c r="C257" s="33">
        <v>1009584.71</v>
      </c>
      <c r="D257" s="34" t="s">
        <v>196</v>
      </c>
      <c r="E257" s="111" t="s">
        <v>293</v>
      </c>
      <c r="F257" s="130"/>
      <c r="G257" s="85"/>
    </row>
    <row r="258" spans="1:7" s="4" customFormat="1" x14ac:dyDescent="0.25">
      <c r="A258" s="30">
        <v>245</v>
      </c>
      <c r="B258" s="131">
        <v>45776</v>
      </c>
      <c r="C258" s="33">
        <v>416.5</v>
      </c>
      <c r="D258" s="34" t="s">
        <v>29</v>
      </c>
      <c r="E258" s="111" t="s">
        <v>17</v>
      </c>
      <c r="F258" s="130"/>
      <c r="G258" s="85"/>
    </row>
    <row r="259" spans="1:7" s="4" customFormat="1" x14ac:dyDescent="0.25">
      <c r="A259" s="30">
        <v>246</v>
      </c>
      <c r="B259" s="131">
        <v>45776</v>
      </c>
      <c r="C259" s="33">
        <f>7603.58</f>
        <v>7603.58</v>
      </c>
      <c r="D259" s="34" t="s">
        <v>223</v>
      </c>
      <c r="E259" s="111" t="s">
        <v>294</v>
      </c>
      <c r="F259" s="130"/>
      <c r="G259" s="85"/>
    </row>
    <row r="260" spans="1:7" s="4" customFormat="1" x14ac:dyDescent="0.25">
      <c r="A260" s="30">
        <v>247</v>
      </c>
      <c r="B260" s="131">
        <v>45776</v>
      </c>
      <c r="C260" s="33">
        <v>24110.92</v>
      </c>
      <c r="D260" s="34" t="s">
        <v>112</v>
      </c>
      <c r="E260" s="111" t="s">
        <v>295</v>
      </c>
      <c r="F260" s="130"/>
      <c r="G260" s="85"/>
    </row>
    <row r="261" spans="1:7" s="4" customFormat="1" x14ac:dyDescent="0.25">
      <c r="A261" s="30">
        <v>248</v>
      </c>
      <c r="B261" s="131">
        <v>45776</v>
      </c>
      <c r="C261" s="93">
        <v>373.66</v>
      </c>
      <c r="D261" s="34" t="s">
        <v>128</v>
      </c>
      <c r="E261" s="111" t="s">
        <v>18</v>
      </c>
      <c r="F261" s="130"/>
      <c r="G261" s="85"/>
    </row>
    <row r="262" spans="1:7" s="4" customFormat="1" x14ac:dyDescent="0.25">
      <c r="A262" s="30">
        <v>249</v>
      </c>
      <c r="B262" s="131">
        <v>45776</v>
      </c>
      <c r="C262" s="93">
        <v>3000</v>
      </c>
      <c r="D262" s="34" t="s">
        <v>224</v>
      </c>
      <c r="E262" s="111" t="s">
        <v>296</v>
      </c>
      <c r="F262" s="130"/>
      <c r="G262" s="85"/>
    </row>
    <row r="263" spans="1:7" s="4" customFormat="1" x14ac:dyDescent="0.25">
      <c r="A263" s="30">
        <v>250</v>
      </c>
      <c r="B263" s="131">
        <v>45776</v>
      </c>
      <c r="C263" s="93">
        <v>2420</v>
      </c>
      <c r="D263" s="34" t="s">
        <v>225</v>
      </c>
      <c r="E263" s="111" t="s">
        <v>297</v>
      </c>
      <c r="F263" s="130"/>
      <c r="G263" s="85"/>
    </row>
    <row r="264" spans="1:7" s="4" customFormat="1" x14ac:dyDescent="0.25">
      <c r="A264" s="30">
        <v>251</v>
      </c>
      <c r="B264" s="131">
        <v>45776</v>
      </c>
      <c r="C264" s="93">
        <v>150</v>
      </c>
      <c r="D264" s="82" t="s">
        <v>146</v>
      </c>
      <c r="E264" s="113" t="s">
        <v>362</v>
      </c>
      <c r="F264" s="130" t="s">
        <v>81</v>
      </c>
      <c r="G264" s="85"/>
    </row>
    <row r="265" spans="1:7" s="4" customFormat="1" x14ac:dyDescent="0.25">
      <c r="A265" s="30">
        <v>252</v>
      </c>
      <c r="B265" s="131">
        <v>45776</v>
      </c>
      <c r="C265" s="93">
        <v>31.8</v>
      </c>
      <c r="D265" s="82" t="s">
        <v>150</v>
      </c>
      <c r="E265" s="113" t="s">
        <v>151</v>
      </c>
      <c r="F265" s="130" t="s">
        <v>81</v>
      </c>
      <c r="G265" s="85"/>
    </row>
    <row r="266" spans="1:7" s="4" customFormat="1" x14ac:dyDescent="0.25">
      <c r="A266" s="30">
        <v>253</v>
      </c>
      <c r="B266" s="131">
        <v>45777</v>
      </c>
      <c r="C266" s="93">
        <v>3583.66</v>
      </c>
      <c r="D266" s="82" t="s">
        <v>147</v>
      </c>
      <c r="E266" s="113" t="s">
        <v>148</v>
      </c>
      <c r="F266" s="130" t="s">
        <v>81</v>
      </c>
      <c r="G266" s="85"/>
    </row>
    <row r="267" spans="1:7" s="4" customFormat="1" x14ac:dyDescent="0.25">
      <c r="A267" s="30">
        <v>254</v>
      </c>
      <c r="B267" s="131">
        <v>45777</v>
      </c>
      <c r="C267" s="93">
        <v>99.02</v>
      </c>
      <c r="D267" s="82" t="s">
        <v>115</v>
      </c>
      <c r="E267" s="113" t="s">
        <v>363</v>
      </c>
      <c r="F267" s="130" t="s">
        <v>81</v>
      </c>
      <c r="G267" s="85"/>
    </row>
    <row r="268" spans="1:7" s="4" customFormat="1" x14ac:dyDescent="0.25">
      <c r="A268" s="30">
        <v>255</v>
      </c>
      <c r="B268" s="131">
        <v>45777</v>
      </c>
      <c r="C268" s="93">
        <v>3448.25</v>
      </c>
      <c r="D268" s="34" t="s">
        <v>19</v>
      </c>
      <c r="E268" s="111" t="s">
        <v>298</v>
      </c>
      <c r="F268" s="130"/>
      <c r="G268" s="85"/>
    </row>
    <row r="269" spans="1:7" s="4" customFormat="1" x14ac:dyDescent="0.25">
      <c r="A269" s="30">
        <v>256</v>
      </c>
      <c r="B269" s="131">
        <v>45777</v>
      </c>
      <c r="C269" s="93">
        <f>(3467598+658843.62)-(2467598+658843.62)</f>
        <v>1000000</v>
      </c>
      <c r="D269" s="34" t="s">
        <v>26</v>
      </c>
      <c r="E269" s="111" t="s">
        <v>299</v>
      </c>
      <c r="F269" s="130"/>
      <c r="G269" s="85"/>
    </row>
    <row r="270" spans="1:7" s="4" customFormat="1" x14ac:dyDescent="0.25">
      <c r="A270" s="30">
        <v>257</v>
      </c>
      <c r="B270" s="131">
        <v>45777</v>
      </c>
      <c r="C270" s="93">
        <v>1583.51</v>
      </c>
      <c r="D270" s="34" t="s">
        <v>27</v>
      </c>
      <c r="E270" s="111" t="s">
        <v>105</v>
      </c>
      <c r="F270" s="130"/>
      <c r="G270" s="85"/>
    </row>
    <row r="271" spans="1:7" s="4" customFormat="1" x14ac:dyDescent="0.25">
      <c r="A271" s="30">
        <v>258</v>
      </c>
      <c r="B271" s="131">
        <v>45777</v>
      </c>
      <c r="C271" s="93">
        <f>438.75+2323.41</f>
        <v>2762.16</v>
      </c>
      <c r="D271" s="34" t="s">
        <v>89</v>
      </c>
      <c r="E271" s="111" t="s">
        <v>300</v>
      </c>
      <c r="F271" s="130"/>
      <c r="G271" s="85"/>
    </row>
    <row r="272" spans="1:7" s="4" customFormat="1" x14ac:dyDescent="0.25">
      <c r="A272" s="30">
        <v>259</v>
      </c>
      <c r="B272" s="131">
        <v>45777</v>
      </c>
      <c r="C272" s="33">
        <f>(135515.8-33878.95-33878.95-33878.95)+(237050.23-59262.55-59262.56-59262.56)</f>
        <v>93141.51</v>
      </c>
      <c r="D272" s="34" t="s">
        <v>170</v>
      </c>
      <c r="E272" s="111" t="s">
        <v>301</v>
      </c>
      <c r="F272" s="130"/>
      <c r="G272" s="85"/>
    </row>
    <row r="273" spans="1:8" s="4" customFormat="1" x14ac:dyDescent="0.25">
      <c r="A273" s="30">
        <v>260</v>
      </c>
      <c r="B273" s="131">
        <v>45777</v>
      </c>
      <c r="C273" s="33">
        <v>5963.52</v>
      </c>
      <c r="D273" s="34" t="s">
        <v>65</v>
      </c>
      <c r="E273" s="111" t="s">
        <v>278</v>
      </c>
      <c r="F273" s="130"/>
      <c r="G273" s="85"/>
    </row>
    <row r="274" spans="1:8" s="4" customFormat="1" x14ac:dyDescent="0.25">
      <c r="A274" s="30">
        <v>261</v>
      </c>
      <c r="B274" s="131">
        <v>45777</v>
      </c>
      <c r="C274" s="33">
        <v>2115.34</v>
      </c>
      <c r="D274" s="34" t="s">
        <v>203</v>
      </c>
      <c r="E274" s="111" t="s">
        <v>17</v>
      </c>
      <c r="F274" s="130"/>
      <c r="G274" s="85"/>
    </row>
    <row r="275" spans="1:8" s="4" customFormat="1" x14ac:dyDescent="0.25">
      <c r="A275" s="30">
        <v>262</v>
      </c>
      <c r="B275" s="131">
        <v>45777</v>
      </c>
      <c r="C275" s="33">
        <v>6648.53</v>
      </c>
      <c r="D275" s="34" t="s">
        <v>205</v>
      </c>
      <c r="E275" s="111" t="s">
        <v>22</v>
      </c>
      <c r="F275" s="130"/>
      <c r="G275" s="85"/>
    </row>
    <row r="276" spans="1:8" s="4" customFormat="1" x14ac:dyDescent="0.25">
      <c r="A276" s="30">
        <v>263</v>
      </c>
      <c r="B276" s="131">
        <v>45777</v>
      </c>
      <c r="C276" s="33">
        <v>659.1</v>
      </c>
      <c r="D276" s="34" t="s">
        <v>226</v>
      </c>
      <c r="E276" s="111" t="s">
        <v>302</v>
      </c>
      <c r="F276" s="129"/>
    </row>
    <row r="277" spans="1:8" s="4" customFormat="1" x14ac:dyDescent="0.25">
      <c r="A277" s="30">
        <v>264</v>
      </c>
      <c r="B277" s="131">
        <v>45777</v>
      </c>
      <c r="C277" s="77">
        <v>2232.44</v>
      </c>
      <c r="D277" s="34" t="s">
        <v>137</v>
      </c>
      <c r="E277" s="111" t="s">
        <v>17</v>
      </c>
      <c r="F277" s="129"/>
    </row>
    <row r="278" spans="1:8" s="4" customFormat="1" x14ac:dyDescent="0.25">
      <c r="A278" s="30">
        <v>265</v>
      </c>
      <c r="B278" s="131">
        <v>45777</v>
      </c>
      <c r="C278" s="79">
        <v>1792.14</v>
      </c>
      <c r="D278" s="34" t="s">
        <v>134</v>
      </c>
      <c r="E278" s="111" t="s">
        <v>125</v>
      </c>
      <c r="F278" s="129"/>
    </row>
    <row r="279" spans="1:8" s="4" customFormat="1" x14ac:dyDescent="0.25">
      <c r="A279" s="30">
        <v>266</v>
      </c>
      <c r="B279" s="131">
        <v>45777</v>
      </c>
      <c r="C279" s="79">
        <f>4690.61+1985.22</f>
        <v>6675.83</v>
      </c>
      <c r="D279" s="34" t="s">
        <v>138</v>
      </c>
      <c r="E279" s="111" t="s">
        <v>22</v>
      </c>
      <c r="F279" s="129"/>
    </row>
    <row r="280" spans="1:8" s="4" customFormat="1" x14ac:dyDescent="0.25">
      <c r="A280" s="30">
        <v>267</v>
      </c>
      <c r="B280" s="131">
        <v>45777</v>
      </c>
      <c r="C280" s="81">
        <f>36.89+261.8</f>
        <v>298.69</v>
      </c>
      <c r="D280" s="34" t="s">
        <v>171</v>
      </c>
      <c r="E280" s="111" t="s">
        <v>21</v>
      </c>
      <c r="F280" s="130"/>
    </row>
    <row r="281" spans="1:8" s="4" customFormat="1" ht="15" customHeight="1" x14ac:dyDescent="0.25">
      <c r="A281" s="30">
        <v>268</v>
      </c>
      <c r="B281" s="131">
        <v>45777</v>
      </c>
      <c r="C281" s="81">
        <v>47303.69</v>
      </c>
      <c r="D281" s="34" t="s">
        <v>227</v>
      </c>
      <c r="E281" s="111" t="s">
        <v>294</v>
      </c>
      <c r="F281" s="130"/>
    </row>
    <row r="282" spans="1:8" s="4" customFormat="1" x14ac:dyDescent="0.25">
      <c r="A282" s="30">
        <v>269</v>
      </c>
      <c r="B282" s="131">
        <v>45777</v>
      </c>
      <c r="C282" s="33">
        <v>5500000</v>
      </c>
      <c r="D282" s="103" t="s">
        <v>93</v>
      </c>
      <c r="E282" s="128" t="s">
        <v>107</v>
      </c>
      <c r="F282" s="129"/>
    </row>
    <row r="283" spans="1:8" customFormat="1" ht="15" customHeight="1" thickBot="1" x14ac:dyDescent="0.3">
      <c r="A283" s="91"/>
      <c r="B283" s="83" t="s">
        <v>10</v>
      </c>
      <c r="C283" s="40">
        <f>SUM(C14:C282)</f>
        <v>64634760.578000017</v>
      </c>
      <c r="D283" s="11"/>
      <c r="E283" s="11"/>
      <c r="F283" s="11"/>
      <c r="G283" s="11"/>
      <c r="H283" s="11"/>
    </row>
    <row r="284" spans="1:8" customFormat="1" ht="15" customHeight="1" x14ac:dyDescent="0.25">
      <c r="A284" s="30"/>
      <c r="B284" s="86"/>
      <c r="C284" s="37"/>
      <c r="D284" s="38"/>
      <c r="E284" s="38"/>
      <c r="F284" s="11"/>
      <c r="G284" s="11"/>
      <c r="H284" s="11"/>
    </row>
    <row r="285" spans="1:8" customFormat="1" ht="15" customHeight="1" x14ac:dyDescent="0.25">
      <c r="A285" s="30">
        <v>1</v>
      </c>
      <c r="B285" s="31">
        <v>45748</v>
      </c>
      <c r="C285" s="135">
        <f>18+35.25</f>
        <v>53.25</v>
      </c>
      <c r="D285" s="134" t="s">
        <v>384</v>
      </c>
      <c r="E285" s="134" t="s">
        <v>385</v>
      </c>
      <c r="F285" s="11"/>
      <c r="G285" s="11"/>
      <c r="H285" s="11"/>
    </row>
    <row r="286" spans="1:8" customFormat="1" ht="15" customHeight="1" x14ac:dyDescent="0.25">
      <c r="A286" s="30">
        <v>2</v>
      </c>
      <c r="B286" s="31">
        <v>45757</v>
      </c>
      <c r="C286" s="33">
        <v>600</v>
      </c>
      <c r="D286" s="34" t="s">
        <v>366</v>
      </c>
      <c r="E286" s="35" t="s">
        <v>375</v>
      </c>
      <c r="F286" s="11"/>
      <c r="G286" s="11"/>
      <c r="H286" s="11"/>
    </row>
    <row r="287" spans="1:8" customFormat="1" ht="15" customHeight="1" x14ac:dyDescent="0.25">
      <c r="A287" s="30">
        <v>3</v>
      </c>
      <c r="B287" s="31">
        <v>45757</v>
      </c>
      <c r="C287" s="33">
        <v>7140</v>
      </c>
      <c r="D287" s="34" t="s">
        <v>207</v>
      </c>
      <c r="E287" s="35" t="s">
        <v>369</v>
      </c>
      <c r="F287" s="11"/>
      <c r="G287" s="11"/>
      <c r="H287" s="11"/>
    </row>
    <row r="288" spans="1:8" customFormat="1" ht="15" customHeight="1" x14ac:dyDescent="0.25">
      <c r="A288" s="30">
        <v>4</v>
      </c>
      <c r="B288" s="31">
        <v>45757</v>
      </c>
      <c r="C288" s="33">
        <v>5000</v>
      </c>
      <c r="D288" s="34" t="s">
        <v>367</v>
      </c>
      <c r="E288" s="35" t="s">
        <v>370</v>
      </c>
      <c r="F288" s="11"/>
      <c r="G288" s="11"/>
      <c r="H288" s="11"/>
    </row>
    <row r="289" spans="1:8" customFormat="1" ht="15" customHeight="1" x14ac:dyDescent="0.25">
      <c r="A289" s="30">
        <v>5</v>
      </c>
      <c r="B289" s="31">
        <v>45762</v>
      </c>
      <c r="C289" s="33">
        <v>398456.71</v>
      </c>
      <c r="D289" s="34" t="s">
        <v>368</v>
      </c>
      <c r="E289" s="35" t="s">
        <v>378</v>
      </c>
      <c r="F289" s="11"/>
      <c r="G289" s="11"/>
      <c r="H289" s="11"/>
    </row>
    <row r="290" spans="1:8" customFormat="1" ht="15" customHeight="1" x14ac:dyDescent="0.25">
      <c r="A290" s="30">
        <v>6</v>
      </c>
      <c r="B290" s="31">
        <v>45762</v>
      </c>
      <c r="C290" s="33">
        <v>8298.82</v>
      </c>
      <c r="D290" s="34" t="s">
        <v>73</v>
      </c>
      <c r="E290" s="133" t="s">
        <v>371</v>
      </c>
      <c r="F290" s="11"/>
      <c r="G290" s="11"/>
      <c r="H290" s="11"/>
    </row>
    <row r="291" spans="1:8" customFormat="1" ht="15" customHeight="1" x14ac:dyDescent="0.25">
      <c r="A291" s="30">
        <v>7</v>
      </c>
      <c r="B291" s="31">
        <v>45764</v>
      </c>
      <c r="C291" s="33">
        <v>91948.25</v>
      </c>
      <c r="D291" s="34" t="s">
        <v>207</v>
      </c>
      <c r="E291" s="35" t="s">
        <v>376</v>
      </c>
      <c r="F291" s="11"/>
      <c r="G291" s="11"/>
      <c r="H291" s="11"/>
    </row>
    <row r="292" spans="1:8" customFormat="1" ht="15" customHeight="1" x14ac:dyDescent="0.25">
      <c r="A292" s="30">
        <v>8</v>
      </c>
      <c r="B292" s="31">
        <v>45770</v>
      </c>
      <c r="C292" s="33">
        <v>983.55</v>
      </c>
      <c r="D292" s="34" t="s">
        <v>116</v>
      </c>
      <c r="E292" s="35" t="s">
        <v>372</v>
      </c>
      <c r="F292" s="11"/>
      <c r="G292" s="11"/>
      <c r="H292" s="11"/>
    </row>
    <row r="293" spans="1:8" customFormat="1" ht="15" customHeight="1" x14ac:dyDescent="0.25">
      <c r="A293" s="30">
        <v>9</v>
      </c>
      <c r="B293" s="31">
        <v>45770</v>
      </c>
      <c r="C293" s="33">
        <v>474</v>
      </c>
      <c r="D293" s="34" t="s">
        <v>158</v>
      </c>
      <c r="E293" s="35" t="s">
        <v>386</v>
      </c>
      <c r="F293" s="11"/>
      <c r="G293" s="11"/>
      <c r="H293" s="11"/>
    </row>
    <row r="294" spans="1:8" customFormat="1" ht="15" customHeight="1" x14ac:dyDescent="0.25">
      <c r="A294" s="30">
        <v>10</v>
      </c>
      <c r="B294" s="31">
        <v>45770</v>
      </c>
      <c r="C294" s="33">
        <v>71400</v>
      </c>
      <c r="D294" s="34" t="s">
        <v>141</v>
      </c>
      <c r="E294" s="35" t="s">
        <v>373</v>
      </c>
      <c r="F294" s="11"/>
      <c r="G294" s="11"/>
      <c r="H294" s="11"/>
    </row>
    <row r="295" spans="1:8" customFormat="1" ht="15" customHeight="1" x14ac:dyDescent="0.25">
      <c r="A295" s="30">
        <v>11</v>
      </c>
      <c r="B295" s="100">
        <v>45772</v>
      </c>
      <c r="C295" s="33">
        <v>4760</v>
      </c>
      <c r="D295" s="34" t="s">
        <v>117</v>
      </c>
      <c r="E295" s="133" t="s">
        <v>377</v>
      </c>
      <c r="F295" s="11"/>
      <c r="G295" s="11"/>
      <c r="H295" s="11"/>
    </row>
    <row r="296" spans="1:8" customFormat="1" ht="15" customHeight="1" x14ac:dyDescent="0.25">
      <c r="A296" s="30">
        <v>12</v>
      </c>
      <c r="B296" s="31">
        <v>45776</v>
      </c>
      <c r="C296" s="33">
        <v>18591.16</v>
      </c>
      <c r="D296" s="34" t="s">
        <v>73</v>
      </c>
      <c r="E296" s="35" t="s">
        <v>374</v>
      </c>
      <c r="F296" s="11"/>
      <c r="G296" s="11"/>
      <c r="H296" s="11"/>
    </row>
    <row r="297" spans="1:8" customFormat="1" ht="15" customHeight="1" thickBot="1" x14ac:dyDescent="0.3">
      <c r="A297" s="95"/>
      <c r="B297" s="96" t="s">
        <v>10</v>
      </c>
      <c r="C297" s="97">
        <f>SUM(C285:C296)</f>
        <v>607705.74000000011</v>
      </c>
      <c r="D297" s="98"/>
      <c r="E297" s="116"/>
      <c r="F297" s="11"/>
      <c r="G297" s="11"/>
      <c r="H297" s="11"/>
    </row>
    <row r="298" spans="1:8" customFormat="1" ht="15" customHeight="1" thickBot="1" x14ac:dyDescent="0.3">
      <c r="A298" s="139" t="s">
        <v>32</v>
      </c>
      <c r="B298" s="140"/>
      <c r="C298" s="39">
        <f>C11+C283+C297</f>
        <v>70413608.948000014</v>
      </c>
      <c r="D298" s="3"/>
      <c r="E298" s="3"/>
      <c r="F298" s="11"/>
      <c r="G298" s="11"/>
      <c r="H298" s="11"/>
    </row>
    <row r="299" spans="1:8" customFormat="1" ht="15" customHeight="1" x14ac:dyDescent="0.25">
      <c r="A299" s="11"/>
      <c r="B299" s="2"/>
      <c r="C299" s="3"/>
      <c r="D299" s="11"/>
      <c r="E299" s="11"/>
      <c r="F299" s="11"/>
      <c r="G299" s="11"/>
      <c r="H299" s="11"/>
    </row>
    <row r="300" spans="1:8" customFormat="1" ht="15" customHeight="1" x14ac:dyDescent="0.25">
      <c r="A300" s="11"/>
      <c r="B300" s="2"/>
      <c r="C300" s="3"/>
      <c r="D300" s="40">
        <f>C11</f>
        <v>5171142.63</v>
      </c>
      <c r="E300" s="41" t="s">
        <v>33</v>
      </c>
      <c r="F300" s="11"/>
      <c r="G300" s="11"/>
      <c r="H300" s="11"/>
    </row>
    <row r="301" spans="1:8" customFormat="1" ht="15" customHeight="1" x14ac:dyDescent="0.25">
      <c r="A301" s="11"/>
      <c r="B301" s="2"/>
      <c r="C301" s="3"/>
      <c r="D301" s="40">
        <f>C297</f>
        <v>607705.74000000011</v>
      </c>
      <c r="E301" s="41" t="s">
        <v>34</v>
      </c>
      <c r="F301" s="11"/>
      <c r="G301" s="11"/>
      <c r="H301" s="11"/>
    </row>
    <row r="302" spans="1:8" customFormat="1" ht="15" customHeight="1" x14ac:dyDescent="0.25">
      <c r="A302" s="11"/>
      <c r="B302" s="2"/>
      <c r="C302" s="3"/>
      <c r="D302" s="40">
        <f>C283</f>
        <v>64634760.578000017</v>
      </c>
      <c r="E302" s="41" t="s">
        <v>35</v>
      </c>
      <c r="F302" s="11"/>
      <c r="G302" s="11"/>
      <c r="H302" s="11"/>
    </row>
    <row r="303" spans="1:8" customFormat="1" ht="15" customHeight="1" x14ac:dyDescent="0.25">
      <c r="A303" s="11"/>
      <c r="B303" s="2"/>
      <c r="C303" s="3"/>
      <c r="D303" s="3">
        <f>C15+C46+C252+C164+C179+C183+C250+C269+C254+C257+C215+C16+C22+C47+C54+C64+C71+C84+C91+C117+C124+C149+C150+C166+C205+C206+C228+C236</f>
        <v>28992367.530000005</v>
      </c>
      <c r="E303" s="42" t="s">
        <v>118</v>
      </c>
      <c r="F303" s="11"/>
      <c r="G303" s="11"/>
      <c r="H303" s="11"/>
    </row>
    <row r="304" spans="1:8" customFormat="1" ht="15" customHeight="1" x14ac:dyDescent="0.25">
      <c r="A304" s="11"/>
      <c r="B304" s="2"/>
      <c r="C304" s="3"/>
      <c r="D304" s="3">
        <f>C199</f>
        <v>929456.5199999999</v>
      </c>
      <c r="E304" s="42" t="s">
        <v>36</v>
      </c>
      <c r="F304" s="11"/>
      <c r="G304" s="11"/>
      <c r="H304" s="11"/>
    </row>
    <row r="305" spans="1:8" customFormat="1" ht="15" customHeight="1" x14ac:dyDescent="0.25">
      <c r="A305" s="11"/>
      <c r="B305" s="2"/>
      <c r="C305" s="3"/>
      <c r="D305" s="3">
        <f>C110</f>
        <v>817642.26000000013</v>
      </c>
      <c r="E305" s="42" t="s">
        <v>37</v>
      </c>
      <c r="F305" s="11"/>
      <c r="G305" s="11"/>
      <c r="H305" s="11"/>
    </row>
    <row r="306" spans="1:8" customFormat="1" ht="15" customHeight="1" x14ac:dyDescent="0.25">
      <c r="A306" s="11"/>
      <c r="B306" s="2"/>
      <c r="C306" s="3"/>
      <c r="D306" s="84">
        <f>C80+C187+C196+C27+C81+C112+C18</f>
        <v>667458.32000000007</v>
      </c>
      <c r="E306" s="42" t="s">
        <v>381</v>
      </c>
      <c r="F306" s="11"/>
      <c r="G306" s="11"/>
      <c r="H306" s="11"/>
    </row>
    <row r="307" spans="1:8" customFormat="1" ht="15" customHeight="1" x14ac:dyDescent="0.25">
      <c r="A307" s="11"/>
      <c r="B307" s="2"/>
      <c r="C307" s="3"/>
      <c r="D307" s="3">
        <f>C78+C79+C108+C109+C163</f>
        <v>22895342.021000002</v>
      </c>
      <c r="E307" s="42" t="s">
        <v>156</v>
      </c>
      <c r="F307" s="11"/>
      <c r="G307" s="11"/>
      <c r="H307" s="11"/>
    </row>
    <row r="308" spans="1:8" customFormat="1" ht="15" customHeight="1" x14ac:dyDescent="0.25">
      <c r="A308" s="11"/>
      <c r="B308" s="2"/>
      <c r="C308" s="3"/>
      <c r="D308" s="3">
        <f>C217</f>
        <v>2259707</v>
      </c>
      <c r="E308" s="42" t="s">
        <v>380</v>
      </c>
      <c r="F308" s="11"/>
      <c r="G308" s="11"/>
      <c r="H308" s="11"/>
    </row>
    <row r="309" spans="1:8" customFormat="1" ht="15" customHeight="1" x14ac:dyDescent="0.25">
      <c r="A309" s="11"/>
      <c r="B309" s="2"/>
      <c r="C309" s="3"/>
      <c r="D309" s="3">
        <f>C214+C282</f>
        <v>6000000</v>
      </c>
      <c r="E309" s="42" t="s">
        <v>38</v>
      </c>
      <c r="F309" s="11"/>
      <c r="G309" s="11"/>
      <c r="H309" s="11"/>
    </row>
    <row r="310" spans="1:8" customFormat="1" ht="15" customHeight="1" x14ac:dyDescent="0.25">
      <c r="A310" s="11"/>
      <c r="B310" s="2"/>
      <c r="C310" s="3"/>
      <c r="D310" s="3">
        <v>0</v>
      </c>
      <c r="E310" s="42" t="s">
        <v>39</v>
      </c>
      <c r="F310" s="11"/>
      <c r="G310" s="11"/>
      <c r="H310" s="11"/>
    </row>
    <row r="311" spans="1:8" customFormat="1" ht="15" customHeight="1" x14ac:dyDescent="0.25">
      <c r="A311" s="11"/>
      <c r="B311" s="2"/>
      <c r="C311" s="3"/>
      <c r="D311" s="3">
        <v>0</v>
      </c>
      <c r="E311" s="42" t="s">
        <v>77</v>
      </c>
      <c r="F311" s="11"/>
      <c r="G311" s="11"/>
      <c r="H311" s="11"/>
    </row>
    <row r="312" spans="1:8" customFormat="1" ht="15" customHeight="1" x14ac:dyDescent="0.25">
      <c r="A312" s="11"/>
      <c r="B312" s="2"/>
      <c r="C312" s="3"/>
      <c r="D312" s="40">
        <f>casierie!C17</f>
        <v>4429</v>
      </c>
      <c r="E312" s="41" t="s">
        <v>40</v>
      </c>
      <c r="F312" s="11"/>
      <c r="G312" s="11"/>
      <c r="H312" s="11"/>
    </row>
    <row r="313" spans="1:8" customFormat="1" ht="15" customHeight="1" x14ac:dyDescent="0.25">
      <c r="A313" s="11"/>
      <c r="B313" s="2"/>
      <c r="C313" s="3"/>
      <c r="D313" s="40">
        <f>D300+D301+D302+D312</f>
        <v>70418037.948000014</v>
      </c>
      <c r="E313" s="41" t="s">
        <v>41</v>
      </c>
      <c r="F313" s="11"/>
      <c r="G313" s="11"/>
      <c r="H313" s="11"/>
    </row>
  </sheetData>
  <autoFilter ref="A10:F298" xr:uid="{00000000-0001-0000-0000-000000000000}"/>
  <mergeCells count="3">
    <mergeCell ref="B5:E5"/>
    <mergeCell ref="B9:E9"/>
    <mergeCell ref="A298:B298"/>
  </mergeCells>
  <pageMargins left="0.11811023622047245" right="0.11811023622047245" top="0.35433070866141736" bottom="0.35433070866141736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7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8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41" t="s">
        <v>382</v>
      </c>
      <c r="B1" s="141"/>
      <c r="C1" s="141"/>
      <c r="D1" s="141"/>
      <c r="E1" s="40"/>
      <c r="F1" s="40"/>
      <c r="G1" s="40"/>
      <c r="L1" s="43"/>
    </row>
    <row r="2" spans="1:12" s="4" customFormat="1" ht="16.5" thickBot="1" x14ac:dyDescent="0.3">
      <c r="B2" s="44"/>
      <c r="L2" s="43"/>
    </row>
    <row r="3" spans="1:12" s="4" customFormat="1" x14ac:dyDescent="0.25">
      <c r="A3" s="45" t="s">
        <v>42</v>
      </c>
      <c r="B3" s="46" t="s">
        <v>2</v>
      </c>
      <c r="C3" s="47" t="s">
        <v>3</v>
      </c>
      <c r="D3" s="48" t="s">
        <v>5</v>
      </c>
      <c r="L3" s="43"/>
    </row>
    <row r="4" spans="1:12" s="4" customFormat="1" x14ac:dyDescent="0.25">
      <c r="A4" s="49"/>
      <c r="B4" s="50"/>
      <c r="C4" s="51"/>
      <c r="D4" s="52"/>
      <c r="L4" s="43"/>
    </row>
    <row r="5" spans="1:12" s="4" customFormat="1" x14ac:dyDescent="0.25">
      <c r="A5" s="75" t="s">
        <v>43</v>
      </c>
      <c r="B5" s="142" t="s">
        <v>44</v>
      </c>
      <c r="C5" s="142"/>
      <c r="D5" s="142"/>
      <c r="L5" s="43"/>
    </row>
    <row r="6" spans="1:12" s="4" customFormat="1" x14ac:dyDescent="0.25">
      <c r="A6" s="53"/>
      <c r="B6" s="54" t="s">
        <v>10</v>
      </c>
      <c r="C6" s="76">
        <v>0</v>
      </c>
      <c r="D6" s="56"/>
      <c r="L6" s="43"/>
    </row>
    <row r="7" spans="1:12" s="4" customFormat="1" ht="16.5" thickBot="1" x14ac:dyDescent="0.3">
      <c r="A7" s="57"/>
      <c r="B7" s="58"/>
      <c r="C7" s="59"/>
      <c r="D7" s="60"/>
      <c r="L7" s="43"/>
    </row>
    <row r="8" spans="1:12" s="4" customFormat="1" ht="16.5" thickBot="1" x14ac:dyDescent="0.3">
      <c r="A8" s="61"/>
      <c r="B8" s="62"/>
      <c r="C8" s="63"/>
      <c r="D8" s="64"/>
      <c r="L8" s="43"/>
    </row>
    <row r="9" spans="1:12" s="4" customFormat="1" x14ac:dyDescent="0.25">
      <c r="A9" s="65" t="s">
        <v>45</v>
      </c>
      <c r="B9" s="143" t="s">
        <v>46</v>
      </c>
      <c r="C9" s="143"/>
      <c r="D9" s="143"/>
      <c r="L9" s="43"/>
    </row>
    <row r="10" spans="1:12" x14ac:dyDescent="0.25">
      <c r="A10" s="66"/>
      <c r="B10" s="67" t="s">
        <v>10</v>
      </c>
      <c r="C10" s="55">
        <v>0</v>
      </c>
      <c r="D10" s="66"/>
    </row>
    <row r="12" spans="1:12" ht="16.5" thickBot="1" x14ac:dyDescent="0.3">
      <c r="G12" s="11" t="s">
        <v>47</v>
      </c>
    </row>
    <row r="13" spans="1:12" s="4" customFormat="1" x14ac:dyDescent="0.25">
      <c r="A13" s="69" t="s">
        <v>48</v>
      </c>
      <c r="B13" s="144" t="s">
        <v>49</v>
      </c>
      <c r="C13" s="144"/>
      <c r="D13" s="144"/>
      <c r="L13" s="43"/>
    </row>
    <row r="14" spans="1:12" s="4" customFormat="1" x14ac:dyDescent="0.25">
      <c r="A14" s="87">
        <v>1</v>
      </c>
      <c r="B14" s="88" t="s">
        <v>23</v>
      </c>
      <c r="C14" s="89">
        <f>2199+2230</f>
        <v>4429</v>
      </c>
      <c r="D14" s="88" t="s">
        <v>119</v>
      </c>
      <c r="L14" s="43"/>
    </row>
    <row r="15" spans="1:12" x14ac:dyDescent="0.25">
      <c r="A15" s="32"/>
      <c r="B15" s="70" t="s">
        <v>10</v>
      </c>
      <c r="C15" s="78">
        <f>SUM(C14:C14)</f>
        <v>4429</v>
      </c>
      <c r="D15" s="32"/>
    </row>
    <row r="17" spans="1:3" x14ac:dyDescent="0.25">
      <c r="A17" s="145" t="s">
        <v>50</v>
      </c>
      <c r="B17" s="145"/>
      <c r="C17" s="71">
        <f>C6+C10+C15</f>
        <v>4429</v>
      </c>
    </row>
  </sheetData>
  <mergeCells count="5">
    <mergeCell ref="A1:D1"/>
    <mergeCell ref="B5:D5"/>
    <mergeCell ref="B9:D9"/>
    <mergeCell ref="B13:D13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L7" sqref="L7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31.2851562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8" style="11" customWidth="1"/>
    <col min="10" max="10" width="13.5703125" style="11" customWidth="1"/>
    <col min="11" max="11" width="8.5703125" style="11" customWidth="1"/>
    <col min="12" max="12" width="13.425781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8" t="s">
        <v>383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9" t="s">
        <v>51</v>
      </c>
      <c r="B4" s="149"/>
      <c r="C4" s="150" t="s">
        <v>52</v>
      </c>
      <c r="D4" s="150" t="s">
        <v>53</v>
      </c>
      <c r="E4" s="152" t="s">
        <v>54</v>
      </c>
      <c r="F4" s="150" t="s">
        <v>55</v>
      </c>
      <c r="G4" s="150"/>
      <c r="H4" s="150"/>
      <c r="I4" s="152" t="s">
        <v>56</v>
      </c>
      <c r="J4" s="152" t="s">
        <v>57</v>
      </c>
      <c r="K4" s="152" t="s">
        <v>58</v>
      </c>
      <c r="L4" s="154" t="s">
        <v>59</v>
      </c>
    </row>
    <row r="5" spans="1:12" s="4" customFormat="1" ht="16.5" thickBot="1" x14ac:dyDescent="0.3">
      <c r="A5" s="72" t="s">
        <v>60</v>
      </c>
      <c r="B5" s="73" t="s">
        <v>61</v>
      </c>
      <c r="C5" s="151"/>
      <c r="D5" s="151"/>
      <c r="E5" s="153"/>
      <c r="F5" s="73" t="s">
        <v>62</v>
      </c>
      <c r="G5" s="73" t="s">
        <v>63</v>
      </c>
      <c r="H5" s="73" t="s">
        <v>64</v>
      </c>
      <c r="I5" s="153"/>
      <c r="J5" s="153"/>
      <c r="K5" s="153"/>
      <c r="L5" s="155"/>
    </row>
    <row r="6" spans="1:12" ht="16.5" thickBot="1" x14ac:dyDescent="0.3">
      <c r="A6" s="74"/>
      <c r="B6" s="105"/>
      <c r="C6" s="106"/>
      <c r="D6" s="107"/>
      <c r="E6" s="106"/>
      <c r="F6" s="108"/>
      <c r="G6" s="106"/>
      <c r="H6" s="106"/>
      <c r="I6" s="146" t="s">
        <v>10</v>
      </c>
      <c r="J6" s="146"/>
      <c r="K6" s="147"/>
      <c r="L6" s="104">
        <v>0</v>
      </c>
    </row>
    <row r="7" spans="1:12" x14ac:dyDescent="0.25">
      <c r="A7" s="99"/>
      <c r="B7" s="100"/>
      <c r="D7" s="101"/>
      <c r="I7" s="7"/>
      <c r="J7" s="7"/>
      <c r="K7" s="7"/>
      <c r="L7" s="102"/>
    </row>
    <row r="8" spans="1:12" x14ac:dyDescent="0.25">
      <c r="L8" s="90"/>
    </row>
    <row r="19" spans="7:7" x14ac:dyDescent="0.25">
      <c r="G19" s="9"/>
    </row>
  </sheetData>
  <mergeCells count="11">
    <mergeCell ref="I6:K6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2024-12-16T06:22:12Z</cp:lastPrinted>
  <dcterms:created xsi:type="dcterms:W3CDTF">2024-03-19T09:37:51Z</dcterms:created>
  <dcterms:modified xsi:type="dcterms:W3CDTF">2025-06-19T07:53:02Z</dcterms:modified>
</cp:coreProperties>
</file>