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3F4493DF-B14F-4FF7-8185-2E0FAAED5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6" i="1" l="1"/>
  <c r="C112" i="1"/>
  <c r="L6" i="3" l="1"/>
  <c r="L8" i="3" s="1"/>
  <c r="L7" i="3"/>
  <c r="D271" i="1" l="1"/>
  <c r="C11" i="1" l="1"/>
  <c r="C252" i="1" l="1"/>
  <c r="C246" i="1"/>
  <c r="C237" i="1"/>
  <c r="C236" i="1"/>
  <c r="C232" i="1"/>
  <c r="C226" i="1"/>
  <c r="C225" i="1"/>
  <c r="C219" i="1"/>
  <c r="C211" i="1"/>
  <c r="C210" i="1"/>
  <c r="C209" i="1"/>
  <c r="C190" i="1"/>
  <c r="C187" i="1"/>
  <c r="C176" i="1"/>
  <c r="C174" i="1"/>
  <c r="C173" i="1"/>
  <c r="C147" i="1"/>
  <c r="C145" i="1"/>
  <c r="C140" i="1"/>
  <c r="C136" i="1"/>
  <c r="C124" i="1"/>
  <c r="C122" i="1"/>
  <c r="C117" i="1"/>
  <c r="C111" i="1"/>
  <c r="C110" i="1"/>
  <c r="C102" i="1"/>
  <c r="C101" i="1"/>
  <c r="C97" i="1"/>
  <c r="C94" i="1"/>
  <c r="D268" i="1" s="1"/>
  <c r="C93" i="1"/>
  <c r="C82" i="1"/>
  <c r="C78" i="1"/>
  <c r="C76" i="1"/>
  <c r="C70" i="1"/>
  <c r="C69" i="1"/>
  <c r="C67" i="1"/>
  <c r="C65" i="1"/>
  <c r="C55" i="1"/>
  <c r="C53" i="1"/>
  <c r="C51" i="1"/>
  <c r="C50" i="1"/>
  <c r="C49" i="1"/>
  <c r="C48" i="1"/>
  <c r="C42" i="1"/>
  <c r="C39" i="1"/>
  <c r="C18" i="1"/>
  <c r="C253" i="1" s="1"/>
  <c r="D269" i="1" l="1"/>
  <c r="D267" i="1"/>
  <c r="C14" i="2"/>
  <c r="C260" i="1" l="1"/>
  <c r="D264" i="1" s="1"/>
  <c r="D265" i="1" l="1"/>
  <c r="C16" i="2"/>
  <c r="D275" i="1" s="1"/>
  <c r="D263" i="1" l="1"/>
  <c r="D276" i="1" s="1"/>
  <c r="C261" i="1"/>
</calcChain>
</file>

<file path=xl/sharedStrings.xml><?xml version="1.0" encoding="utf-8"?>
<sst xmlns="http://schemas.openxmlformats.org/spreadsheetml/2006/main" count="617" uniqueCount="364">
  <si>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</si>
  <si>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</si>
  <si>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</si>
  <si>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</si>
  <si>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</si>
  <si>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</si>
  <si>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</si>
  <si>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</si>
  <si>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</si>
  <si>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</si>
  <si>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</si>
  <si>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</si>
  <si>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</si>
  <si>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</si>
  <si>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</si>
  <si>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</si>
  <si>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</si>
  <si>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</si>
  <si>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</si>
  <si>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CHIRIE BUTELII</t>
  </si>
  <si>
    <t>PIESE</t>
  </si>
  <si>
    <t>ABONAMENTE</t>
  </si>
  <si>
    <t>COMPANY DATA</t>
  </si>
  <si>
    <t>ROMGAZ</t>
  </si>
  <si>
    <t>CALVADOR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</si>
  <si>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</si>
  <si>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</si>
  <si>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</si>
  <si>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</si>
  <si>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</si>
  <si>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</si>
  <si>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</si>
  <si>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</si>
  <si>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</si>
  <si>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</si>
  <si>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</si>
  <si>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</si>
  <si>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</si>
  <si>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</si>
  <si>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</si>
  <si>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</si>
  <si>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</si>
  <si>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</si>
  <si>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</si>
  <si>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</si>
  <si>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</si>
  <si>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</si>
  <si>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</si>
  <si>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</si>
  <si>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</si>
  <si>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</si>
  <si>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</si>
  <si>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</si>
  <si>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</si>
  <si>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</si>
  <si>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</si>
  <si>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</si>
  <si>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</si>
  <si>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</si>
  <si>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</si>
  <si>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</si>
  <si>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ABA CRISURI</t>
  </si>
  <si>
    <t>TOTAL SOFT</t>
  </si>
  <si>
    <t>mentenanta GE VERNONA INTERNAT.LLC</t>
  </si>
  <si>
    <t>TURISM FELIX</t>
  </si>
  <si>
    <t>SIMBAC</t>
  </si>
  <si>
    <t>EUROAUTO</t>
  </si>
  <si>
    <t>ASISTENTA TEHNICA</t>
  </si>
  <si>
    <t>AVRIL</t>
  </si>
  <si>
    <t xml:space="preserve">Compartiment financiar contabilitate </t>
  </si>
  <si>
    <t>CNTEE TRANSELECTRICA</t>
  </si>
  <si>
    <t>SIAD</t>
  </si>
  <si>
    <t>TRANSGAZ</t>
  </si>
  <si>
    <t>DGV</t>
  </si>
  <si>
    <t>INSTAL PLUS</t>
  </si>
  <si>
    <t>TRANSPORT ENERGIE ELECTRICA</t>
  </si>
  <si>
    <t>SALESIANER</t>
  </si>
  <si>
    <t>MICROIDEAL COMPUTERS</t>
  </si>
  <si>
    <t>ASOC.DE PROPR.ANASTASIA RESIDENCE</t>
  </si>
  <si>
    <t>CHIRIE SPATII COMERCIALE</t>
  </si>
  <si>
    <t>CAO</t>
  </si>
  <si>
    <t>CONTINENTAL HOTELS</t>
  </si>
  <si>
    <t>ENERGIE ELECTRICA</t>
  </si>
  <si>
    <t>impozit profit</t>
  </si>
  <si>
    <t>AMP GRUP</t>
  </si>
  <si>
    <t>PMO</t>
  </si>
  <si>
    <t>GECOPROSANA</t>
  </si>
  <si>
    <t>LAPTE</t>
  </si>
  <si>
    <t>EUROTOTAL COMP</t>
  </si>
  <si>
    <t>impozite si taxe locale</t>
  </si>
  <si>
    <t>*</t>
  </si>
  <si>
    <t>DEDEMAN</t>
  </si>
  <si>
    <t>CONSUMABILE</t>
  </si>
  <si>
    <t>PIESE AUTO</t>
  </si>
  <si>
    <t>RESTITUIRE SUMA INCASATA ERONAT</t>
  </si>
  <si>
    <t>CORESPONDENTA INTERNA</t>
  </si>
  <si>
    <t>MENTENANTA</t>
  </si>
  <si>
    <t>TRANSGEX</t>
  </si>
  <si>
    <t>ROMPETROL DOWNSTREAM</t>
  </si>
  <si>
    <t>ECOLOGIC PREST BIHOR</t>
  </si>
  <si>
    <t>ELBAMA PROTECTION</t>
  </si>
  <si>
    <t>CARGO TRACK SOLUTIONS</t>
  </si>
  <si>
    <t>CLIENT</t>
  </si>
  <si>
    <t>OXIGEN</t>
  </si>
  <si>
    <t>BURSA ROMANA DE MARFURI</t>
  </si>
  <si>
    <t>SELGROS CASH&amp;CARRY</t>
  </si>
  <si>
    <t>S.P.S.C.ROMPAC</t>
  </si>
  <si>
    <t>NABLA IMPEX</t>
  </si>
  <si>
    <t>DESEURI</t>
  </si>
  <si>
    <t>CHIRIE+INTRETINERE TOALETE ECO</t>
  </si>
  <si>
    <t>SERVICII REZERVARE CAPACITATE</t>
  </si>
  <si>
    <t>SCULE</t>
  </si>
  <si>
    <t>ABONAMENT</t>
  </si>
  <si>
    <t>CEMAX</t>
  </si>
  <si>
    <t>BRM (ROMANIAN COMMODITIES EXCHANGE)</t>
  </si>
  <si>
    <t>DAMI PROD</t>
  </si>
  <si>
    <t>ROMGAZ-DEPOGAZ</t>
  </si>
  <si>
    <t>ANRE</t>
  </si>
  <si>
    <t>INC-DTCI ICSI RM VALCEA</t>
  </si>
  <si>
    <t>VESTRA INDUSTRY</t>
  </si>
  <si>
    <t>GROS METAL</t>
  </si>
  <si>
    <t>OPENCODE</t>
  </si>
  <si>
    <t>TAXA JUDICIARA DE TIMBRU</t>
  </si>
  <si>
    <t>ALTEX ROMANIA</t>
  </si>
  <si>
    <t>MARKET TOOLS MANAGEMENT</t>
  </si>
  <si>
    <t>PORTATIV</t>
  </si>
  <si>
    <t>ELEVI INVATAMANT LICEAL</t>
  </si>
  <si>
    <t>GAZ NATURAL DIRECT DEBIT</t>
  </si>
  <si>
    <t>ACETILENA</t>
  </si>
  <si>
    <t>MATERIALE CURATENIE</t>
  </si>
  <si>
    <t>PRESTATII APA-CANAL</t>
  </si>
  <si>
    <t>DECONT CHELTUIELI DEPLASARE</t>
  </si>
  <si>
    <t>ACETILENA TEHNICA</t>
  </si>
  <si>
    <t>SOC.ELECTRICA FURNIZARE</t>
  </si>
  <si>
    <t>ENERPROJECT</t>
  </si>
  <si>
    <t>FAN COURIER EXPRESS</t>
  </si>
  <si>
    <t>MESSER</t>
  </si>
  <si>
    <t>PAYPOINT SERVICES</t>
  </si>
  <si>
    <t>VIMEX</t>
  </si>
  <si>
    <t>POLIGRAFIA OFFSET PRINT</t>
  </si>
  <si>
    <t>OMNIASIG VIENNA INSURANCE GROUP</t>
  </si>
  <si>
    <t>BERAR SERVICII</t>
  </si>
  <si>
    <t>PROUTIL</t>
  </si>
  <si>
    <t xml:space="preserve">PADO GROUP </t>
  </si>
  <si>
    <t>ORANGE</t>
  </si>
  <si>
    <t xml:space="preserve">MESSER </t>
  </si>
  <si>
    <t>DEZECHILIBRU NEGATIV IANUARIE 2026</t>
  </si>
  <si>
    <t>ACCESORII MOBILIER</t>
  </si>
  <si>
    <t>ANGAJAT</t>
  </si>
  <si>
    <t>PAPETARIE</t>
  </si>
  <si>
    <t>ENERGIE TERMICA</t>
  </si>
  <si>
    <t>CONSUMABILE BUCATARIE</t>
  </si>
  <si>
    <t>HORNBACH CENTRALA</t>
  </si>
  <si>
    <t>ATU TECH</t>
  </si>
  <si>
    <t>MORAMI</t>
  </si>
  <si>
    <t>MARSOROM</t>
  </si>
  <si>
    <t>CONSUMABILE AUTO</t>
  </si>
  <si>
    <t>SERVICE CASA</t>
  </si>
  <si>
    <t>certificate CO2 (GLOBAL FACTOR COMMODITY TRADING,AFS EXECUTION SERVICES,CFP ENERGY)</t>
  </si>
  <si>
    <t>ROMANIA</t>
  </si>
  <si>
    <t xml:space="preserve">                               SITUATIA PLATILOR EFECTUATE PRIN BANCA IN LUNA  aprilie  2026</t>
  </si>
  <si>
    <t>1-30.04.26</t>
  </si>
  <si>
    <t>TQ CONSULTANTA SI RECRUTARE</t>
  </si>
  <si>
    <t>CENTRUL NAT.DE CARTOGRAFIE</t>
  </si>
  <si>
    <t>O.C.P.I.</t>
  </si>
  <si>
    <t>ASOC.DE PROPR.BLOC TURN ORADEA</t>
  </si>
  <si>
    <t>NCH ROMANIA</t>
  </si>
  <si>
    <t>NOVA POWER AND GAS</t>
  </si>
  <si>
    <t xml:space="preserve">BLOC BETON </t>
  </si>
  <si>
    <t>DNS BIROTICA</t>
  </si>
  <si>
    <t>BIROUL VAMAL ARAD</t>
  </si>
  <si>
    <t>VERES JANOS ISTVAN-MONTAJ PLAST</t>
  </si>
  <si>
    <t xml:space="preserve">FLUID CONSULTING </t>
  </si>
  <si>
    <t>EUROTOTAL</t>
  </si>
  <si>
    <t>TOPSIM</t>
  </si>
  <si>
    <t>SPITAL CLINIC JUD.DE URGENTA</t>
  </si>
  <si>
    <t>FGH</t>
  </si>
  <si>
    <t>BRM</t>
  </si>
  <si>
    <t>CHALLENGE COM SRL</t>
  </si>
  <si>
    <t>NCH</t>
  </si>
  <si>
    <t>DAIKOKUTEN SRL</t>
  </si>
  <si>
    <t>ELECTRO CRIS</t>
  </si>
  <si>
    <t>ECUFIX SOLUTIONS</t>
  </si>
  <si>
    <t>TIRIAC AUTO</t>
  </si>
  <si>
    <t>ISTA ROMANIA</t>
  </si>
  <si>
    <t>VODAFONE</t>
  </si>
  <si>
    <t>ASOC.DE PROPR.VICTORIA REZIDENTIAL</t>
  </si>
  <si>
    <t>TUCA ZBARCEA &amp; ASOCIATII</t>
  </si>
  <si>
    <t>ASOC.DE PROPR.PRIMA ARENA</t>
  </si>
  <si>
    <t>ASOC.DE PROPR.PRIMA GREEN</t>
  </si>
  <si>
    <t>BEST SERVICE&amp;VENDING</t>
  </si>
  <si>
    <t>BANCA TRANSILVANIA</t>
  </si>
  <si>
    <t xml:space="preserve">SERVICE MOBIL MOTOUTILAJE </t>
  </si>
  <si>
    <t>ASOC.DE PROPR.VICTORIA REZ.2</t>
  </si>
  <si>
    <t>ASOC.DE PROPR.CIHEIULUI 46C1</t>
  </si>
  <si>
    <t>ELSACO ELECTRONIC</t>
  </si>
  <si>
    <t>LINDE</t>
  </si>
  <si>
    <t>UNIQA</t>
  </si>
  <si>
    <t>ADMIN.FONDULUI PT.MENDIU</t>
  </si>
  <si>
    <t xml:space="preserve">MOISI </t>
  </si>
  <si>
    <t>BN BUSINESS</t>
  </si>
  <si>
    <t>GEFIL SRL</t>
  </si>
  <si>
    <t>ARCAFIN SRL</t>
  </si>
  <si>
    <t>TURISM FELIX SA</t>
  </si>
  <si>
    <t>MIERLUT MARINA-EVALUATOR AUTORIZAT</t>
  </si>
  <si>
    <t>WINMOB DESIGN</t>
  </si>
  <si>
    <t>RER VEST SA</t>
  </si>
  <si>
    <t>PROUTIL SRL</t>
  </si>
  <si>
    <t xml:space="preserve">FAIR COM AGENTI </t>
  </si>
  <si>
    <t>FORADEX VEST SA</t>
  </si>
  <si>
    <t>SIMETRIX BUSINESS</t>
  </si>
  <si>
    <t>DIGI ROMANIA SA</t>
  </si>
  <si>
    <t>ARABESQUE</t>
  </si>
  <si>
    <t>ASPLENIUM CONSTRUCT</t>
  </si>
  <si>
    <t>CARANDA BATERII</t>
  </si>
  <si>
    <t>PROTECNO SRL</t>
  </si>
  <si>
    <t>AWSYSTEM SRL</t>
  </si>
  <si>
    <t>UPTRAINING SOLUTIONS</t>
  </si>
  <si>
    <t>VERIFICARE RAPORT EMISII GES</t>
  </si>
  <si>
    <t>SERVICII DE POZITIONARE GNSS</t>
  </si>
  <si>
    <t>TAXA RADIERE CONSTRUCTII C5,C17,C19</t>
  </si>
  <si>
    <t>RESTITUIRE GARANTIE DE PARTICIPARE</t>
  </si>
  <si>
    <t>APA SUBTERAN INDUSTRIE</t>
  </si>
  <si>
    <t>PLACA BETON</t>
  </si>
  <si>
    <t>PUBLICARE ANUNTURI MARTIE 2026</t>
  </si>
  <si>
    <t>BIROTICA</t>
  </si>
  <si>
    <t>TARIF PI, PZU MARTIE 2026</t>
  </si>
  <si>
    <t>TAXA VAMALA+TVA</t>
  </si>
  <si>
    <t>PLACA MICROPROCESOR</t>
  </si>
  <si>
    <t>PRESTARI SERVICII - ANALIZE LABORATOR</t>
  </si>
  <si>
    <t>SARE INDUSTRIALA GEMA BULGARI</t>
  </si>
  <si>
    <t>CONTOARE APA CALDA</t>
  </si>
  <si>
    <t>PRESTARI SERVICII CURIERAT</t>
  </si>
  <si>
    <t>SPALARE CHIMICA</t>
  </si>
  <si>
    <t>SERVICII DE CONSULTANTA</t>
  </si>
  <si>
    <t>MONITORIZARE FIRME</t>
  </si>
  <si>
    <t>COMISIOANE MARTIE 2026</t>
  </si>
  <si>
    <t>APA GEOTERMALA</t>
  </si>
  <si>
    <t>LUCRARI CF DEVIZ</t>
  </si>
  <si>
    <t>TAXA AVIZ EXECUTIE LUCRARI</t>
  </si>
  <si>
    <t xml:space="preserve">SARE GEMA </t>
  </si>
  <si>
    <t>SERVICII RAPORTARE GAZE MARTIE 2026</t>
  </si>
  <si>
    <t>CONTRIBUTIA BANEASCA 2026 - RATA 1</t>
  </si>
  <si>
    <t>TEAVA</t>
  </si>
  <si>
    <t>BETON, BALAST</t>
  </si>
  <si>
    <t>CONSUM ARI FEBRUARIE 2026 PT 116</t>
  </si>
  <si>
    <t>ONORARIU ASISTENTA JURIDICA</t>
  </si>
  <si>
    <t>MONITORIZARE GPS APRILIE 2026</t>
  </si>
  <si>
    <t>PRODUSE PROTOCOL</t>
  </si>
  <si>
    <t>COMISION TRANZACTII ECOMMERCE</t>
  </si>
  <si>
    <t>SERVICII DE RAPORTARE DATE MARTIE 2026</t>
  </si>
  <si>
    <t>COMBUSTIBIL</t>
  </si>
  <si>
    <t>PRESTARI SERVICII PAZA MARTIE 2026</t>
  </si>
  <si>
    <t xml:space="preserve">CASCO RATA 4 </t>
  </si>
  <si>
    <t>GARANTIE DE BUNA EXECUTIE-PRESTARI SERVICII PAZA MARTIE 2026</t>
  </si>
  <si>
    <t>REGULARIZARE SERVICII REZERVARE CAPACITATE</t>
  </si>
  <si>
    <t>BURSA CF.CTR. DE PARTENERIAT MARTIE 2026</t>
  </si>
  <si>
    <t>SCOLARIZARE FOCHIST</t>
  </si>
  <si>
    <t>EMISII DE POLUANTI MARTIE 2026</t>
  </si>
  <si>
    <t>SISTEM CASCA SI VIZIERA</t>
  </si>
  <si>
    <t>COMISIOANE</t>
  </si>
  <si>
    <t>PRODUSE IT</t>
  </si>
  <si>
    <t>RAPORT EVALUARE</t>
  </si>
  <si>
    <t>MAJORARE GARANTIE</t>
  </si>
  <si>
    <t>CHIRIE APRILIE 2026</t>
  </si>
  <si>
    <t>REPARATIE AUTO</t>
  </si>
  <si>
    <t>MATERIALE SANITARE</t>
  </si>
  <si>
    <t>CONSUM A.R.I.</t>
  </si>
  <si>
    <t>SERVICII MEDICALE</t>
  </si>
  <si>
    <t>AVANS GAZ MAI 2026</t>
  </si>
  <si>
    <t>DECONT CHELTUIELI ANCPI</t>
  </si>
  <si>
    <t>ABONAMENT SERVICE APRILIE 2026</t>
  </si>
  <si>
    <t>VERIFICARE INSTALATII GAZ</t>
  </si>
  <si>
    <t>VOPSEA LAVABILA</t>
  </si>
  <si>
    <t>ROLE PROSOP TEXTIL</t>
  </si>
  <si>
    <t>PLASA SUDATA</t>
  </si>
  <si>
    <t>APARATE AER CONDITIONAT</t>
  </si>
  <si>
    <t>ELEMENTI TRACTIUNE</t>
  </si>
  <si>
    <t>CONTRIBUTIA BANEASCA 2026 - RATA 2</t>
  </si>
  <si>
    <t xml:space="preserve">MATERIALE  </t>
  </si>
  <si>
    <t>DECONT CHELTUIELI GOSPODARESTI</t>
  </si>
  <si>
    <t>PIESE DE SCHIMB</t>
  </si>
  <si>
    <t>CONSUM ENERGIE ELECTRICA CF CONVENTIE</t>
  </si>
  <si>
    <t>ANALIZA PROBA GAZ NATURAL FEBRUARIE 2026</t>
  </si>
  <si>
    <t>CONSUM ARI NOIEMBRIE  2025-IANUARIE  2026</t>
  </si>
  <si>
    <t>POLITA RCA CASCO</t>
  </si>
  <si>
    <t>SERVICII ENERGIE ELECTRICA</t>
  </si>
  <si>
    <t xml:space="preserve">SUPLIMENTARE GARANTIE </t>
  </si>
  <si>
    <t>REFACTURARE ENERGIE ELECTRICA</t>
  </si>
  <si>
    <t>GAZE NATURALE</t>
  </si>
  <si>
    <t xml:space="preserve">PIESE </t>
  </si>
  <si>
    <t>CONSUM ENERGIE ELELCTRICA</t>
  </si>
  <si>
    <t>TRANSPORT GAZE NATURALE</t>
  </si>
  <si>
    <t>CURS SCOLARIZARE</t>
  </si>
  <si>
    <t>INSTALCONS POP</t>
  </si>
  <si>
    <t>PREMIUM CONSULTING HOMES</t>
  </si>
  <si>
    <t>DISTRIB.EN.ELECTRICA</t>
  </si>
  <si>
    <t xml:space="preserve">SERVICII DE DIRIGENTIE DE SANTIER </t>
  </si>
  <si>
    <t xml:space="preserve">PRESTARI SERVICII </t>
  </si>
  <si>
    <t>MODERNIZARE INSTALATII PT 713</t>
  </si>
  <si>
    <t>SITUATIA PLATILOR EFECTUATE PRIN CASA IN LUNA aprilie 2026</t>
  </si>
  <si>
    <t>TRANSPORT DESEURI, CHIRIE CONTAINERE</t>
  </si>
  <si>
    <t>TECHNO UTIL CONCEPT</t>
  </si>
  <si>
    <t>GREEN TELEPHONLINE</t>
  </si>
  <si>
    <t xml:space="preserve">ECHIPAMENT PT.COLECTARE DE DATE </t>
  </si>
  <si>
    <t xml:space="preserve">ZANIAT COM </t>
  </si>
  <si>
    <t>SEMINTE GAZON ORNAMENTAL</t>
  </si>
  <si>
    <t>POPA IOAN BIROU INDIVIDUAL NOTARIAL</t>
  </si>
  <si>
    <t xml:space="preserve">ONORARIU </t>
  </si>
  <si>
    <t>GHISEUL.RO</t>
  </si>
  <si>
    <t>TAXE JUDICIARE DE TIMBRU</t>
  </si>
  <si>
    <t xml:space="preserve">COMPLECTPACT </t>
  </si>
  <si>
    <t>PRODUSE CURATENIE</t>
  </si>
  <si>
    <t>SERVICII UTILIZARE PORTAL CONTATATOR-ONLINE</t>
  </si>
  <si>
    <t xml:space="preserve">ROMTIR SOLUTIONS </t>
  </si>
  <si>
    <t>INCHIRIAT MACARA</t>
  </si>
  <si>
    <t>INGRASAMANT LICHID  PT.PLANTE</t>
  </si>
  <si>
    <t>C.N.A.I.R</t>
  </si>
  <si>
    <t>ROVINIETA AUTO</t>
  </si>
  <si>
    <t>SERVICE MOBIL MOTOUTILAJE</t>
  </si>
  <si>
    <t>REPARATIE PIESA</t>
  </si>
  <si>
    <t>HORNBACH</t>
  </si>
  <si>
    <t>MATERIALE MOBILIER</t>
  </si>
  <si>
    <t>DR.MAX</t>
  </si>
  <si>
    <t>AIKOM INVEST</t>
  </si>
  <si>
    <t xml:space="preserve">REVIZIE AUTO </t>
  </si>
  <si>
    <t>MUNICIPIUL ORADEA-DIRECTIA ECONOMICA</t>
  </si>
  <si>
    <t>C.N.A.I.R.</t>
  </si>
  <si>
    <t>AUTOMOTO STADION</t>
  </si>
  <si>
    <t>MATERIALE SI SCULE</t>
  </si>
  <si>
    <t xml:space="preserve">PFA IACOB IOAN VASILE </t>
  </si>
  <si>
    <t>COPIAT CHEI SI ACCESORII</t>
  </si>
  <si>
    <t>IERBICID</t>
  </si>
  <si>
    <t xml:space="preserve">TELEVIZOR CU SUPORT </t>
  </si>
  <si>
    <t>VICTOR</t>
  </si>
  <si>
    <t>DESCARCARE CARD SOFER</t>
  </si>
  <si>
    <t>TEGADO VEST</t>
  </si>
  <si>
    <t xml:space="preserve">ROVINIETA AUTO </t>
  </si>
  <si>
    <t>INSECTICID</t>
  </si>
  <si>
    <t>VINCENT PRINT STUDIO</t>
  </si>
  <si>
    <t>XACT CONSULTING</t>
  </si>
  <si>
    <t>SCAUN BIROU</t>
  </si>
  <si>
    <t>AMOVI SERV</t>
  </si>
  <si>
    <t>VIZIERA PLASA</t>
  </si>
  <si>
    <t>LIVCO DESIGN</t>
  </si>
  <si>
    <t>REGISTRU DE EVIDENTA INSTALATII</t>
  </si>
  <si>
    <t xml:space="preserve">PIESE AUTO </t>
  </si>
  <si>
    <t xml:space="preserve">REZIVIE AUTO </t>
  </si>
  <si>
    <t>Situatia cheltuielilor cu deplasarile efectuate in luna aprilie  2026</t>
  </si>
  <si>
    <t>energie electrica (NOVA POWER&amp;GAS,CNTEE TRANSELECTRICA)</t>
  </si>
  <si>
    <t>gaz (ROMGAZ,DEPOGAZ,TRANSGAZ,BRM)</t>
  </si>
  <si>
    <t>BUGETUL DE STAT</t>
  </si>
  <si>
    <t>ACCIZE GAZE NAT. MARTIE 2026</t>
  </si>
  <si>
    <t>LUCRARI PT CAZABAN NR 47</t>
  </si>
  <si>
    <t>AJPIS BIHOR</t>
  </si>
  <si>
    <t>AJUTOR INCALZIRE ENERGIE TERMICA</t>
  </si>
  <si>
    <t>IMPOZIT PE PROFIT</t>
  </si>
  <si>
    <t>INGINER</t>
  </si>
  <si>
    <t>SECTIA RETELE SECUNDARE</t>
  </si>
  <si>
    <t>PREDEAL</t>
  </si>
  <si>
    <t>FSSCUP</t>
  </si>
  <si>
    <t xml:space="preserve">SEDINTA </t>
  </si>
  <si>
    <t>MASINA</t>
  </si>
  <si>
    <t>MAISTRU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</si>
</sst>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dd\-mmm\-yy;@"/>
    <numFmt numFmtId="166" formatCode="[$-418]dd\-mmm\-yy;@"/>
    <numFmt numFmtId="167" formatCode="[$-418]d\-mmm\-yy;@"/>
    <numFmt numFmtId="168" formatCode="#,##0.00;[Red]#,##0.00"/>
    <numFmt numFmtId="169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>
      <alignment vertical="center"/>
    </xf>
  </cellStyleXfs>
  <cellXfs count="140">
    <xf numFmtId="0" fontId="0" fillId="0" borderId="0" xfId="0"/>
    <xf numFmtId="165" fontId="2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4" fontId="3" fillId="0" borderId="10" xfId="0" applyNumberFormat="1" applyFont="1" applyBorder="1"/>
    <xf numFmtId="0" fontId="3" fillId="0" borderId="11" xfId="0" applyFont="1" applyBorder="1"/>
    <xf numFmtId="0" fontId="2" fillId="0" borderId="14" xfId="0" applyFont="1" applyBorder="1" applyAlignment="1">
      <alignment horizontal="center"/>
    </xf>
    <xf numFmtId="0" fontId="3" fillId="0" borderId="14" xfId="0" applyFont="1" applyBorder="1"/>
    <xf numFmtId="4" fontId="6" fillId="0" borderId="14" xfId="2" applyNumberFormat="1" applyFont="1" applyBorder="1" applyAlignment="1">
      <alignment vertical="center"/>
    </xf>
    <xf numFmtId="4" fontId="6" fillId="0" borderId="14" xfId="2" applyNumberFormat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4" fontId="2" fillId="0" borderId="16" xfId="0" applyNumberFormat="1" applyFont="1" applyBorder="1"/>
    <xf numFmtId="0" fontId="3" fillId="0" borderId="16" xfId="0" applyFont="1" applyBorder="1"/>
    <xf numFmtId="4" fontId="2" fillId="0" borderId="19" xfId="1" applyNumberFormat="1" applyFont="1" applyFill="1" applyBorder="1" applyAlignment="1"/>
    <xf numFmtId="4" fontId="2" fillId="0" borderId="0" xfId="0" applyNumberFormat="1" applyFont="1"/>
    <xf numFmtId="0" fontId="2" fillId="0" borderId="20" xfId="0" applyFont="1" applyBorder="1"/>
    <xf numFmtId="0" fontId="3" fillId="0" borderId="20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14" fontId="2" fillId="3" borderId="2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4" fontId="3" fillId="3" borderId="23" xfId="0" applyNumberFormat="1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14" fontId="3" fillId="3" borderId="25" xfId="0" applyNumberFormat="1" applyFont="1" applyFill="1" applyBorder="1" applyAlignment="1">
      <alignment horizontal="left"/>
    </xf>
    <xf numFmtId="4" fontId="7" fillId="3" borderId="0" xfId="0" applyNumberFormat="1" applyFont="1" applyFill="1" applyAlignment="1">
      <alignment horizontal="right"/>
    </xf>
    <xf numFmtId="14" fontId="3" fillId="3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4" xfId="0" applyFont="1" applyBorder="1"/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4" fontId="6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/>
    </xf>
    <xf numFmtId="0" fontId="8" fillId="0" borderId="14" xfId="0" applyFont="1" applyBorder="1"/>
    <xf numFmtId="167" fontId="4" fillId="0" borderId="15" xfId="0" applyNumberFormat="1" applyFont="1" applyBorder="1" applyAlignment="1">
      <alignment horizontal="center" vertical="center"/>
    </xf>
    <xf numFmtId="168" fontId="3" fillId="0" borderId="0" xfId="0" applyNumberFormat="1" applyFont="1"/>
    <xf numFmtId="167" fontId="2" fillId="0" borderId="16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4" fontId="8" fillId="0" borderId="14" xfId="0" applyNumberFormat="1" applyFont="1" applyBorder="1"/>
    <xf numFmtId="0" fontId="2" fillId="0" borderId="35" xfId="0" applyFont="1" applyBorder="1" applyAlignment="1">
      <alignment horizontal="center"/>
    </xf>
    <xf numFmtId="169" fontId="4" fillId="0" borderId="35" xfId="0" applyNumberFormat="1" applyFont="1" applyBorder="1" applyAlignment="1">
      <alignment horizontal="center" vertical="center"/>
    </xf>
    <xf numFmtId="4" fontId="4" fillId="0" borderId="35" xfId="2" applyNumberFormat="1" applyFont="1" applyBorder="1" applyAlignment="1">
      <alignment vertical="center"/>
    </xf>
    <xf numFmtId="4" fontId="6" fillId="0" borderId="35" xfId="2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6" xfId="0" applyNumberFormat="1" applyFont="1" applyFill="1" applyBorder="1" applyAlignment="1">
      <alignment horizontal="center"/>
    </xf>
    <xf numFmtId="0" fontId="6" fillId="0" borderId="37" xfId="2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165" fontId="2" fillId="0" borderId="39" xfId="0" applyNumberFormat="1" applyFont="1" applyBorder="1"/>
    <xf numFmtId="4" fontId="2" fillId="0" borderId="39" xfId="0" applyNumberFormat="1" applyFont="1" applyBorder="1"/>
    <xf numFmtId="0" fontId="3" fillId="0" borderId="38" xfId="0" applyFont="1" applyBorder="1" applyAlignment="1">
      <alignment horizontal="center"/>
    </xf>
    <xf numFmtId="166" fontId="3" fillId="0" borderId="40" xfId="0" applyNumberFormat="1" applyFont="1" applyBorder="1"/>
    <xf numFmtId="4" fontId="3" fillId="0" borderId="40" xfId="0" applyNumberFormat="1" applyFont="1" applyBorder="1"/>
    <xf numFmtId="0" fontId="3" fillId="0" borderId="40" xfId="0" applyFont="1" applyBorder="1"/>
    <xf numFmtId="167" fontId="4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0" fontId="3" fillId="5" borderId="4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justify" wrapText="1"/>
    </xf>
    <xf numFmtId="0" fontId="3" fillId="0" borderId="42" xfId="0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0" fontId="2" fillId="0" borderId="45" xfId="0" applyFont="1" applyBorder="1" applyAlignment="1">
      <alignment horizontal="center"/>
    </xf>
    <xf numFmtId="0" fontId="6" fillId="0" borderId="46" xfId="2" applyFont="1" applyBorder="1" applyAlignment="1">
      <alignment vertical="center"/>
    </xf>
    <xf numFmtId="167" fontId="4" fillId="0" borderId="14" xfId="0" applyNumberFormat="1" applyFont="1" applyBorder="1" applyAlignment="1">
      <alignment horizontal="center" vertical="center"/>
    </xf>
    <xf numFmtId="4" fontId="4" fillId="0" borderId="47" xfId="2" applyNumberFormat="1" applyFont="1" applyBorder="1" applyAlignment="1">
      <alignment vertical="center"/>
    </xf>
    <xf numFmtId="4" fontId="2" fillId="0" borderId="14" xfId="0" applyNumberFormat="1" applyFont="1" applyBorder="1" applyAlignment="1">
      <alignment horizontal="right"/>
    </xf>
    <xf numFmtId="4" fontId="2" fillId="0" borderId="23" xfId="1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left"/>
    </xf>
    <xf numFmtId="4" fontId="2" fillId="0" borderId="22" xfId="1" applyNumberFormat="1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4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0" fontId="6" fillId="0" borderId="14" xfId="2" applyFont="1" applyBorder="1" applyAlignment="1">
      <alignment vertical="center"/>
    </xf>
    <xf numFmtId="0" fontId="6" fillId="0" borderId="0" xfId="2" applyFont="1" applyAlignment="1">
      <alignment vertical="center"/>
    </xf>
    <xf numFmtId="4" fontId="4" fillId="6" borderId="48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4" xfId="0" applyNumberFormat="1" applyFont="1" applyFill="1" applyBorder="1" applyAlignment="1">
      <alignment horizontal="left"/>
    </xf>
    <xf numFmtId="14" fontId="2" fillId="4" borderId="28" xfId="0" applyNumberFormat="1" applyFont="1" applyFill="1" applyBorder="1" applyAlignment="1">
      <alignment horizontal="left"/>
    </xf>
    <xf numFmtId="14" fontId="2" fillId="4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 3" xfId="3" xr:uid="{0DD47141-9FE4-4293-BECC-C190936A3C01}"/>
    <cellStyle name="Normal_Sheet1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6"/>
  <sheetViews>
    <sheetView tabSelected="1" zoomScaleNormal="100" workbookViewId="0">
      <pane ySplit="7" topLeftCell="A8" activePane="bottomLeft" state="frozen"/>
      <selection pane="bottomLeft" activeCell="E27" sqref="E27"/>
    </sheetView>
  </sheetViews>
  <sheetFormatPr defaultRowHeight="15.75" x14ac:dyDescent="0.25"/>
  <cols>
    <col min="1" max="1" width="5.7109375" style="11" customWidth="1"/>
    <col min="2" max="2" width="21.42578125" style="2" customWidth="1"/>
    <col min="3" max="3" width="26.7109375" style="3" customWidth="1"/>
    <col min="4" max="4" width="55.5703125" style="11" customWidth="1"/>
    <col min="5" max="5" width="100.42578125" style="11" customWidth="1"/>
    <col min="6" max="6" width="20" style="11" customWidth="1"/>
    <col min="7" max="7" width="13.5703125" style="11" customWidth="1"/>
    <col min="8" max="8" width="10.28515625" style="11" customWidth="1"/>
    <col min="9" max="255" width="9" style="11" customWidth="1"/>
    <col min="256" max="256" width="6.140625" style="11" customWidth="1"/>
    <col min="257" max="257" width="14.5703125" style="11" customWidth="1"/>
    <col min="258" max="258" width="16.42578125" style="11" customWidth="1"/>
    <col min="259" max="259" width="49" style="11" customWidth="1"/>
    <col min="260" max="260" width="80.42578125" style="11" bestFit="1" customWidth="1"/>
    <col min="261" max="261" width="9.140625" style="11"/>
    <col min="262" max="262" width="9" style="11" customWidth="1"/>
    <col min="263" max="263" width="9.85546875" style="11" bestFit="1" customWidth="1"/>
    <col min="264" max="511" width="9" style="11" customWidth="1"/>
    <col min="512" max="512" width="6.140625" style="11" customWidth="1"/>
    <col min="513" max="513" width="14.5703125" style="11" customWidth="1"/>
    <col min="514" max="514" width="16.42578125" style="11" customWidth="1"/>
    <col min="515" max="515" width="49" style="11" customWidth="1"/>
    <col min="516" max="516" width="80.42578125" style="11" bestFit="1" customWidth="1"/>
    <col min="517" max="517" width="9.140625" style="11"/>
    <col min="518" max="518" width="9" style="11" customWidth="1"/>
    <col min="519" max="519" width="9.85546875" style="11" bestFit="1" customWidth="1"/>
    <col min="520" max="767" width="9" style="11" customWidth="1"/>
    <col min="768" max="768" width="6.140625" style="11" customWidth="1"/>
    <col min="769" max="769" width="14.5703125" style="11" customWidth="1"/>
    <col min="770" max="770" width="16.42578125" style="11" customWidth="1"/>
    <col min="771" max="771" width="49" style="11" customWidth="1"/>
    <col min="772" max="772" width="80.42578125" style="11" bestFit="1" customWidth="1"/>
    <col min="773" max="773" width="9.140625" style="11"/>
    <col min="774" max="774" width="9" style="11" customWidth="1"/>
    <col min="775" max="775" width="9.85546875" style="11" bestFit="1" customWidth="1"/>
    <col min="776" max="1023" width="9" style="11" customWidth="1"/>
    <col min="1024" max="1024" width="6.140625" style="11" customWidth="1"/>
    <col min="1025" max="1025" width="14.5703125" style="11" customWidth="1"/>
    <col min="1026" max="1026" width="16.42578125" style="11" customWidth="1"/>
    <col min="1027" max="1027" width="49" style="11" customWidth="1"/>
    <col min="1028" max="1028" width="80.42578125" style="11" bestFit="1" customWidth="1"/>
    <col min="1029" max="1029" width="9.140625" style="11"/>
    <col min="1030" max="1030" width="9" style="11" customWidth="1"/>
    <col min="1031" max="1031" width="9.85546875" style="11" bestFit="1" customWidth="1"/>
    <col min="1032" max="1279" width="9" style="11" customWidth="1"/>
    <col min="1280" max="1280" width="6.140625" style="11" customWidth="1"/>
    <col min="1281" max="1281" width="14.5703125" style="11" customWidth="1"/>
    <col min="1282" max="1282" width="16.42578125" style="11" customWidth="1"/>
    <col min="1283" max="1283" width="49" style="11" customWidth="1"/>
    <col min="1284" max="1284" width="80.42578125" style="11" bestFit="1" customWidth="1"/>
    <col min="1285" max="1285" width="9.140625" style="11"/>
    <col min="1286" max="1286" width="9" style="11" customWidth="1"/>
    <col min="1287" max="1287" width="9.85546875" style="11" bestFit="1" customWidth="1"/>
    <col min="1288" max="1535" width="9" style="11" customWidth="1"/>
    <col min="1536" max="1536" width="6.140625" style="11" customWidth="1"/>
    <col min="1537" max="1537" width="14.5703125" style="11" customWidth="1"/>
    <col min="1538" max="1538" width="16.42578125" style="11" customWidth="1"/>
    <col min="1539" max="1539" width="49" style="11" customWidth="1"/>
    <col min="1540" max="1540" width="80.42578125" style="11" bestFit="1" customWidth="1"/>
    <col min="1541" max="1541" width="9.140625" style="11"/>
    <col min="1542" max="1542" width="9" style="11" customWidth="1"/>
    <col min="1543" max="1543" width="9.85546875" style="11" bestFit="1" customWidth="1"/>
    <col min="1544" max="1791" width="9" style="11" customWidth="1"/>
    <col min="1792" max="1792" width="6.140625" style="11" customWidth="1"/>
    <col min="1793" max="1793" width="14.5703125" style="11" customWidth="1"/>
    <col min="1794" max="1794" width="16.42578125" style="11" customWidth="1"/>
    <col min="1795" max="1795" width="49" style="11" customWidth="1"/>
    <col min="1796" max="1796" width="80.42578125" style="11" bestFit="1" customWidth="1"/>
    <col min="1797" max="1797" width="9.140625" style="11"/>
    <col min="1798" max="1798" width="9" style="11" customWidth="1"/>
    <col min="1799" max="1799" width="9.85546875" style="11" bestFit="1" customWidth="1"/>
    <col min="1800" max="2047" width="9" style="11" customWidth="1"/>
    <col min="2048" max="2048" width="6.140625" style="11" customWidth="1"/>
    <col min="2049" max="2049" width="14.5703125" style="11" customWidth="1"/>
    <col min="2050" max="2050" width="16.42578125" style="11" customWidth="1"/>
    <col min="2051" max="2051" width="49" style="11" customWidth="1"/>
    <col min="2052" max="2052" width="80.42578125" style="11" bestFit="1" customWidth="1"/>
    <col min="2053" max="2053" width="9.140625" style="11"/>
    <col min="2054" max="2054" width="9" style="11" customWidth="1"/>
    <col min="2055" max="2055" width="9.85546875" style="11" bestFit="1" customWidth="1"/>
    <col min="2056" max="2303" width="9" style="11" customWidth="1"/>
    <col min="2304" max="2304" width="6.140625" style="11" customWidth="1"/>
    <col min="2305" max="2305" width="14.5703125" style="11" customWidth="1"/>
    <col min="2306" max="2306" width="16.42578125" style="11" customWidth="1"/>
    <col min="2307" max="2307" width="49" style="11" customWidth="1"/>
    <col min="2308" max="2308" width="80.42578125" style="11" bestFit="1" customWidth="1"/>
    <col min="2309" max="2309" width="9.140625" style="11"/>
    <col min="2310" max="2310" width="9" style="11" customWidth="1"/>
    <col min="2311" max="2311" width="9.85546875" style="11" bestFit="1" customWidth="1"/>
    <col min="2312" max="2559" width="9" style="11" customWidth="1"/>
    <col min="2560" max="2560" width="6.140625" style="11" customWidth="1"/>
    <col min="2561" max="2561" width="14.5703125" style="11" customWidth="1"/>
    <col min="2562" max="2562" width="16.42578125" style="11" customWidth="1"/>
    <col min="2563" max="2563" width="49" style="11" customWidth="1"/>
    <col min="2564" max="2564" width="80.42578125" style="11" bestFit="1" customWidth="1"/>
    <col min="2565" max="2565" width="9.140625" style="11"/>
    <col min="2566" max="2566" width="9" style="11" customWidth="1"/>
    <col min="2567" max="2567" width="9.85546875" style="11" bestFit="1" customWidth="1"/>
    <col min="2568" max="2815" width="9" style="11" customWidth="1"/>
    <col min="2816" max="2816" width="6.140625" style="11" customWidth="1"/>
    <col min="2817" max="2817" width="14.5703125" style="11" customWidth="1"/>
    <col min="2818" max="2818" width="16.42578125" style="11" customWidth="1"/>
    <col min="2819" max="2819" width="49" style="11" customWidth="1"/>
    <col min="2820" max="2820" width="80.42578125" style="11" bestFit="1" customWidth="1"/>
    <col min="2821" max="2821" width="9.140625" style="11"/>
    <col min="2822" max="2822" width="9" style="11" customWidth="1"/>
    <col min="2823" max="2823" width="9.85546875" style="11" bestFit="1" customWidth="1"/>
    <col min="2824" max="3071" width="9" style="11" customWidth="1"/>
    <col min="3072" max="3072" width="6.140625" style="11" customWidth="1"/>
    <col min="3073" max="3073" width="14.5703125" style="11" customWidth="1"/>
    <col min="3074" max="3074" width="16.42578125" style="11" customWidth="1"/>
    <col min="3075" max="3075" width="49" style="11" customWidth="1"/>
    <col min="3076" max="3076" width="80.42578125" style="11" bestFit="1" customWidth="1"/>
    <col min="3077" max="3077" width="9.140625" style="11"/>
    <col min="3078" max="3078" width="9" style="11" customWidth="1"/>
    <col min="3079" max="3079" width="9.85546875" style="11" bestFit="1" customWidth="1"/>
    <col min="3080" max="3327" width="9" style="11" customWidth="1"/>
    <col min="3328" max="3328" width="6.140625" style="11" customWidth="1"/>
    <col min="3329" max="3329" width="14.5703125" style="11" customWidth="1"/>
    <col min="3330" max="3330" width="16.42578125" style="11" customWidth="1"/>
    <col min="3331" max="3331" width="49" style="11" customWidth="1"/>
    <col min="3332" max="3332" width="80.42578125" style="11" bestFit="1" customWidth="1"/>
    <col min="3333" max="3333" width="9.140625" style="11"/>
    <col min="3334" max="3334" width="9" style="11" customWidth="1"/>
    <col min="3335" max="3335" width="9.85546875" style="11" bestFit="1" customWidth="1"/>
    <col min="3336" max="3583" width="9" style="11" customWidth="1"/>
    <col min="3584" max="3584" width="6.140625" style="11" customWidth="1"/>
    <col min="3585" max="3585" width="14.5703125" style="11" customWidth="1"/>
    <col min="3586" max="3586" width="16.42578125" style="11" customWidth="1"/>
    <col min="3587" max="3587" width="49" style="11" customWidth="1"/>
    <col min="3588" max="3588" width="80.42578125" style="11" bestFit="1" customWidth="1"/>
    <col min="3589" max="3589" width="9.140625" style="11"/>
    <col min="3590" max="3590" width="9" style="11" customWidth="1"/>
    <col min="3591" max="3591" width="9.85546875" style="11" bestFit="1" customWidth="1"/>
    <col min="3592" max="3839" width="9" style="11" customWidth="1"/>
    <col min="3840" max="3840" width="6.140625" style="11" customWidth="1"/>
    <col min="3841" max="3841" width="14.5703125" style="11" customWidth="1"/>
    <col min="3842" max="3842" width="16.42578125" style="11" customWidth="1"/>
    <col min="3843" max="3843" width="49" style="11" customWidth="1"/>
    <col min="3844" max="3844" width="80.42578125" style="11" bestFit="1" customWidth="1"/>
    <col min="3845" max="3845" width="9.140625" style="11"/>
    <col min="3846" max="3846" width="9" style="11" customWidth="1"/>
    <col min="3847" max="3847" width="9.85546875" style="11" bestFit="1" customWidth="1"/>
    <col min="3848" max="4095" width="9" style="11" customWidth="1"/>
    <col min="4096" max="4096" width="6.140625" style="11" customWidth="1"/>
    <col min="4097" max="4097" width="14.5703125" style="11" customWidth="1"/>
    <col min="4098" max="4098" width="16.42578125" style="11" customWidth="1"/>
    <col min="4099" max="4099" width="49" style="11" customWidth="1"/>
    <col min="4100" max="4100" width="80.42578125" style="11" bestFit="1" customWidth="1"/>
    <col min="4101" max="4101" width="9.140625" style="11"/>
    <col min="4102" max="4102" width="9" style="11" customWidth="1"/>
    <col min="4103" max="4103" width="9.85546875" style="11" bestFit="1" customWidth="1"/>
    <col min="4104" max="4351" width="9" style="11" customWidth="1"/>
    <col min="4352" max="4352" width="6.140625" style="11" customWidth="1"/>
    <col min="4353" max="4353" width="14.5703125" style="11" customWidth="1"/>
    <col min="4354" max="4354" width="16.42578125" style="11" customWidth="1"/>
    <col min="4355" max="4355" width="49" style="11" customWidth="1"/>
    <col min="4356" max="4356" width="80.42578125" style="11" bestFit="1" customWidth="1"/>
    <col min="4357" max="4357" width="9.140625" style="11"/>
    <col min="4358" max="4358" width="9" style="11" customWidth="1"/>
    <col min="4359" max="4359" width="9.85546875" style="11" bestFit="1" customWidth="1"/>
    <col min="4360" max="4607" width="9" style="11" customWidth="1"/>
    <col min="4608" max="4608" width="6.140625" style="11" customWidth="1"/>
    <col min="4609" max="4609" width="14.5703125" style="11" customWidth="1"/>
    <col min="4610" max="4610" width="16.42578125" style="11" customWidth="1"/>
    <col min="4611" max="4611" width="49" style="11" customWidth="1"/>
    <col min="4612" max="4612" width="80.42578125" style="11" bestFit="1" customWidth="1"/>
    <col min="4613" max="4613" width="9.140625" style="11"/>
    <col min="4614" max="4614" width="9" style="11" customWidth="1"/>
    <col min="4615" max="4615" width="9.85546875" style="11" bestFit="1" customWidth="1"/>
    <col min="4616" max="4863" width="9" style="11" customWidth="1"/>
    <col min="4864" max="4864" width="6.140625" style="11" customWidth="1"/>
    <col min="4865" max="4865" width="14.5703125" style="11" customWidth="1"/>
    <col min="4866" max="4866" width="16.42578125" style="11" customWidth="1"/>
    <col min="4867" max="4867" width="49" style="11" customWidth="1"/>
    <col min="4868" max="4868" width="80.42578125" style="11" bestFit="1" customWidth="1"/>
    <col min="4869" max="4869" width="9.140625" style="11"/>
    <col min="4870" max="4870" width="9" style="11" customWidth="1"/>
    <col min="4871" max="4871" width="9.85546875" style="11" bestFit="1" customWidth="1"/>
    <col min="4872" max="5119" width="9" style="11" customWidth="1"/>
    <col min="5120" max="5120" width="6.140625" style="11" customWidth="1"/>
    <col min="5121" max="5121" width="14.5703125" style="11" customWidth="1"/>
    <col min="5122" max="5122" width="16.42578125" style="11" customWidth="1"/>
    <col min="5123" max="5123" width="49" style="11" customWidth="1"/>
    <col min="5124" max="5124" width="80.42578125" style="11" bestFit="1" customWidth="1"/>
    <col min="5125" max="5125" width="9.140625" style="11"/>
    <col min="5126" max="5126" width="9" style="11" customWidth="1"/>
    <col min="5127" max="5127" width="9.85546875" style="11" bestFit="1" customWidth="1"/>
    <col min="5128" max="5375" width="9" style="11" customWidth="1"/>
    <col min="5376" max="5376" width="6.140625" style="11" customWidth="1"/>
    <col min="5377" max="5377" width="14.5703125" style="11" customWidth="1"/>
    <col min="5378" max="5378" width="16.42578125" style="11" customWidth="1"/>
    <col min="5379" max="5379" width="49" style="11" customWidth="1"/>
    <col min="5380" max="5380" width="80.42578125" style="11" bestFit="1" customWidth="1"/>
    <col min="5381" max="5381" width="9.140625" style="11"/>
    <col min="5382" max="5382" width="9" style="11" customWidth="1"/>
    <col min="5383" max="5383" width="9.85546875" style="11" bestFit="1" customWidth="1"/>
    <col min="5384" max="5631" width="9" style="11" customWidth="1"/>
    <col min="5632" max="5632" width="6.140625" style="11" customWidth="1"/>
    <col min="5633" max="5633" width="14.5703125" style="11" customWidth="1"/>
    <col min="5634" max="5634" width="16.42578125" style="11" customWidth="1"/>
    <col min="5635" max="5635" width="49" style="11" customWidth="1"/>
    <col min="5636" max="5636" width="80.42578125" style="11" bestFit="1" customWidth="1"/>
    <col min="5637" max="5637" width="9.140625" style="11"/>
    <col min="5638" max="5638" width="9" style="11" customWidth="1"/>
    <col min="5639" max="5639" width="9.85546875" style="11" bestFit="1" customWidth="1"/>
    <col min="5640" max="5887" width="9" style="11" customWidth="1"/>
    <col min="5888" max="5888" width="6.140625" style="11" customWidth="1"/>
    <col min="5889" max="5889" width="14.5703125" style="11" customWidth="1"/>
    <col min="5890" max="5890" width="16.42578125" style="11" customWidth="1"/>
    <col min="5891" max="5891" width="49" style="11" customWidth="1"/>
    <col min="5892" max="5892" width="80.42578125" style="11" bestFit="1" customWidth="1"/>
    <col min="5893" max="5893" width="9.140625" style="11"/>
    <col min="5894" max="5894" width="9" style="11" customWidth="1"/>
    <col min="5895" max="5895" width="9.85546875" style="11" bestFit="1" customWidth="1"/>
    <col min="5896" max="6143" width="9" style="11" customWidth="1"/>
    <col min="6144" max="6144" width="6.140625" style="11" customWidth="1"/>
    <col min="6145" max="6145" width="14.5703125" style="11" customWidth="1"/>
    <col min="6146" max="6146" width="16.42578125" style="11" customWidth="1"/>
    <col min="6147" max="6147" width="49" style="11" customWidth="1"/>
    <col min="6148" max="6148" width="80.42578125" style="11" bestFit="1" customWidth="1"/>
    <col min="6149" max="6149" width="9.140625" style="11"/>
    <col min="6150" max="6150" width="9" style="11" customWidth="1"/>
    <col min="6151" max="6151" width="9.85546875" style="11" bestFit="1" customWidth="1"/>
    <col min="6152" max="6399" width="9" style="11" customWidth="1"/>
    <col min="6400" max="6400" width="6.140625" style="11" customWidth="1"/>
    <col min="6401" max="6401" width="14.5703125" style="11" customWidth="1"/>
    <col min="6402" max="6402" width="16.42578125" style="11" customWidth="1"/>
    <col min="6403" max="6403" width="49" style="11" customWidth="1"/>
    <col min="6404" max="6404" width="80.42578125" style="11" bestFit="1" customWidth="1"/>
    <col min="6405" max="6405" width="9.140625" style="11"/>
    <col min="6406" max="6406" width="9" style="11" customWidth="1"/>
    <col min="6407" max="6407" width="9.85546875" style="11" bestFit="1" customWidth="1"/>
    <col min="6408" max="6655" width="9" style="11" customWidth="1"/>
    <col min="6656" max="6656" width="6.140625" style="11" customWidth="1"/>
    <col min="6657" max="6657" width="14.5703125" style="11" customWidth="1"/>
    <col min="6658" max="6658" width="16.42578125" style="11" customWidth="1"/>
    <col min="6659" max="6659" width="49" style="11" customWidth="1"/>
    <col min="6660" max="6660" width="80.42578125" style="11" bestFit="1" customWidth="1"/>
    <col min="6661" max="6661" width="9.140625" style="11"/>
    <col min="6662" max="6662" width="9" style="11" customWidth="1"/>
    <col min="6663" max="6663" width="9.85546875" style="11" bestFit="1" customWidth="1"/>
    <col min="6664" max="6911" width="9" style="11" customWidth="1"/>
    <col min="6912" max="6912" width="6.140625" style="11" customWidth="1"/>
    <col min="6913" max="6913" width="14.5703125" style="11" customWidth="1"/>
    <col min="6914" max="6914" width="16.42578125" style="11" customWidth="1"/>
    <col min="6915" max="6915" width="49" style="11" customWidth="1"/>
    <col min="6916" max="6916" width="80.42578125" style="11" bestFit="1" customWidth="1"/>
    <col min="6917" max="6917" width="9.140625" style="11"/>
    <col min="6918" max="6918" width="9" style="11" customWidth="1"/>
    <col min="6919" max="6919" width="9.85546875" style="11" bestFit="1" customWidth="1"/>
    <col min="6920" max="7167" width="9" style="11" customWidth="1"/>
    <col min="7168" max="7168" width="6.140625" style="11" customWidth="1"/>
    <col min="7169" max="7169" width="14.5703125" style="11" customWidth="1"/>
    <col min="7170" max="7170" width="16.42578125" style="11" customWidth="1"/>
    <col min="7171" max="7171" width="49" style="11" customWidth="1"/>
    <col min="7172" max="7172" width="80.42578125" style="11" bestFit="1" customWidth="1"/>
    <col min="7173" max="7173" width="9.140625" style="11"/>
    <col min="7174" max="7174" width="9" style="11" customWidth="1"/>
    <col min="7175" max="7175" width="9.85546875" style="11" bestFit="1" customWidth="1"/>
    <col min="7176" max="7423" width="9" style="11" customWidth="1"/>
    <col min="7424" max="7424" width="6.140625" style="11" customWidth="1"/>
    <col min="7425" max="7425" width="14.5703125" style="11" customWidth="1"/>
    <col min="7426" max="7426" width="16.42578125" style="11" customWidth="1"/>
    <col min="7427" max="7427" width="49" style="11" customWidth="1"/>
    <col min="7428" max="7428" width="80.42578125" style="11" bestFit="1" customWidth="1"/>
    <col min="7429" max="7429" width="9.140625" style="11"/>
    <col min="7430" max="7430" width="9" style="11" customWidth="1"/>
    <col min="7431" max="7431" width="9.85546875" style="11" bestFit="1" customWidth="1"/>
    <col min="7432" max="7679" width="9" style="11" customWidth="1"/>
    <col min="7680" max="7680" width="6.140625" style="11" customWidth="1"/>
    <col min="7681" max="7681" width="14.5703125" style="11" customWidth="1"/>
    <col min="7682" max="7682" width="16.42578125" style="11" customWidth="1"/>
    <col min="7683" max="7683" width="49" style="11" customWidth="1"/>
    <col min="7684" max="7684" width="80.42578125" style="11" bestFit="1" customWidth="1"/>
    <col min="7685" max="7685" width="9.140625" style="11"/>
    <col min="7686" max="7686" width="9" style="11" customWidth="1"/>
    <col min="7687" max="7687" width="9.85546875" style="11" bestFit="1" customWidth="1"/>
    <col min="7688" max="7935" width="9" style="11" customWidth="1"/>
    <col min="7936" max="7936" width="6.140625" style="11" customWidth="1"/>
    <col min="7937" max="7937" width="14.5703125" style="11" customWidth="1"/>
    <col min="7938" max="7938" width="16.42578125" style="11" customWidth="1"/>
    <col min="7939" max="7939" width="49" style="11" customWidth="1"/>
    <col min="7940" max="7940" width="80.42578125" style="11" bestFit="1" customWidth="1"/>
    <col min="7941" max="7941" width="9.140625" style="11"/>
    <col min="7942" max="7942" width="9" style="11" customWidth="1"/>
    <col min="7943" max="7943" width="9.85546875" style="11" bestFit="1" customWidth="1"/>
    <col min="7944" max="8191" width="9" style="11" customWidth="1"/>
    <col min="8192" max="8192" width="6.140625" style="11" customWidth="1"/>
    <col min="8193" max="8193" width="14.5703125" style="11" customWidth="1"/>
    <col min="8194" max="8194" width="16.42578125" style="11" customWidth="1"/>
    <col min="8195" max="8195" width="49" style="11" customWidth="1"/>
    <col min="8196" max="8196" width="80.42578125" style="11" bestFit="1" customWidth="1"/>
    <col min="8197" max="8197" width="9.140625" style="11"/>
    <col min="8198" max="8198" width="9" style="11" customWidth="1"/>
    <col min="8199" max="8199" width="9.85546875" style="11" bestFit="1" customWidth="1"/>
    <col min="8200" max="8447" width="9" style="11" customWidth="1"/>
    <col min="8448" max="8448" width="6.140625" style="11" customWidth="1"/>
    <col min="8449" max="8449" width="14.5703125" style="11" customWidth="1"/>
    <col min="8450" max="8450" width="16.42578125" style="11" customWidth="1"/>
    <col min="8451" max="8451" width="49" style="11" customWidth="1"/>
    <col min="8452" max="8452" width="80.42578125" style="11" bestFit="1" customWidth="1"/>
    <col min="8453" max="8453" width="9.140625" style="11"/>
    <col min="8454" max="8454" width="9" style="11" customWidth="1"/>
    <col min="8455" max="8455" width="9.85546875" style="11" bestFit="1" customWidth="1"/>
    <col min="8456" max="8703" width="9" style="11" customWidth="1"/>
    <col min="8704" max="8704" width="6.140625" style="11" customWidth="1"/>
    <col min="8705" max="8705" width="14.5703125" style="11" customWidth="1"/>
    <col min="8706" max="8706" width="16.42578125" style="11" customWidth="1"/>
    <col min="8707" max="8707" width="49" style="11" customWidth="1"/>
    <col min="8708" max="8708" width="80.42578125" style="11" bestFit="1" customWidth="1"/>
    <col min="8709" max="8709" width="9.140625" style="11"/>
    <col min="8710" max="8710" width="9" style="11" customWidth="1"/>
    <col min="8711" max="8711" width="9.85546875" style="11" bestFit="1" customWidth="1"/>
    <col min="8712" max="8959" width="9" style="11" customWidth="1"/>
    <col min="8960" max="8960" width="6.140625" style="11" customWidth="1"/>
    <col min="8961" max="8961" width="14.5703125" style="11" customWidth="1"/>
    <col min="8962" max="8962" width="16.42578125" style="11" customWidth="1"/>
    <col min="8963" max="8963" width="49" style="11" customWidth="1"/>
    <col min="8964" max="8964" width="80.42578125" style="11" bestFit="1" customWidth="1"/>
    <col min="8965" max="8965" width="9.140625" style="11"/>
    <col min="8966" max="8966" width="9" style="11" customWidth="1"/>
    <col min="8967" max="8967" width="9.85546875" style="11" bestFit="1" customWidth="1"/>
    <col min="8968" max="9215" width="9" style="11" customWidth="1"/>
    <col min="9216" max="9216" width="6.140625" style="11" customWidth="1"/>
    <col min="9217" max="9217" width="14.5703125" style="11" customWidth="1"/>
    <col min="9218" max="9218" width="16.42578125" style="11" customWidth="1"/>
    <col min="9219" max="9219" width="49" style="11" customWidth="1"/>
    <col min="9220" max="9220" width="80.42578125" style="11" bestFit="1" customWidth="1"/>
    <col min="9221" max="9221" width="9.140625" style="11"/>
    <col min="9222" max="9222" width="9" style="11" customWidth="1"/>
    <col min="9223" max="9223" width="9.85546875" style="11" bestFit="1" customWidth="1"/>
    <col min="9224" max="9471" width="9" style="11" customWidth="1"/>
    <col min="9472" max="9472" width="6.140625" style="11" customWidth="1"/>
    <col min="9473" max="9473" width="14.5703125" style="11" customWidth="1"/>
    <col min="9474" max="9474" width="16.42578125" style="11" customWidth="1"/>
    <col min="9475" max="9475" width="49" style="11" customWidth="1"/>
    <col min="9476" max="9476" width="80.42578125" style="11" bestFit="1" customWidth="1"/>
    <col min="9477" max="9477" width="9.140625" style="11"/>
    <col min="9478" max="9478" width="9" style="11" customWidth="1"/>
    <col min="9479" max="9479" width="9.85546875" style="11" bestFit="1" customWidth="1"/>
    <col min="9480" max="9727" width="9" style="11" customWidth="1"/>
    <col min="9728" max="9728" width="6.140625" style="11" customWidth="1"/>
    <col min="9729" max="9729" width="14.5703125" style="11" customWidth="1"/>
    <col min="9730" max="9730" width="16.42578125" style="11" customWidth="1"/>
    <col min="9731" max="9731" width="49" style="11" customWidth="1"/>
    <col min="9732" max="9732" width="80.42578125" style="11" bestFit="1" customWidth="1"/>
    <col min="9733" max="9733" width="9.140625" style="11"/>
    <col min="9734" max="9734" width="9" style="11" customWidth="1"/>
    <col min="9735" max="9735" width="9.85546875" style="11" bestFit="1" customWidth="1"/>
    <col min="9736" max="9983" width="9" style="11" customWidth="1"/>
    <col min="9984" max="9984" width="6.140625" style="11" customWidth="1"/>
    <col min="9985" max="9985" width="14.5703125" style="11" customWidth="1"/>
    <col min="9986" max="9986" width="16.42578125" style="11" customWidth="1"/>
    <col min="9987" max="9987" width="49" style="11" customWidth="1"/>
    <col min="9988" max="9988" width="80.42578125" style="11" bestFit="1" customWidth="1"/>
    <col min="9989" max="9989" width="9.140625" style="11"/>
    <col min="9990" max="9990" width="9" style="11" customWidth="1"/>
    <col min="9991" max="9991" width="9.85546875" style="11" bestFit="1" customWidth="1"/>
    <col min="9992" max="10239" width="9" style="11" customWidth="1"/>
    <col min="10240" max="10240" width="6.140625" style="11" customWidth="1"/>
    <col min="10241" max="10241" width="14.5703125" style="11" customWidth="1"/>
    <col min="10242" max="10242" width="16.42578125" style="11" customWidth="1"/>
    <col min="10243" max="10243" width="49" style="11" customWidth="1"/>
    <col min="10244" max="10244" width="80.42578125" style="11" bestFit="1" customWidth="1"/>
    <col min="10245" max="10245" width="9.140625" style="11"/>
    <col min="10246" max="10246" width="9" style="11" customWidth="1"/>
    <col min="10247" max="10247" width="9.85546875" style="11" bestFit="1" customWidth="1"/>
    <col min="10248" max="10495" width="9" style="11" customWidth="1"/>
    <col min="10496" max="10496" width="6.140625" style="11" customWidth="1"/>
    <col min="10497" max="10497" width="14.5703125" style="11" customWidth="1"/>
    <col min="10498" max="10498" width="16.42578125" style="11" customWidth="1"/>
    <col min="10499" max="10499" width="49" style="11" customWidth="1"/>
    <col min="10500" max="10500" width="80.42578125" style="11" bestFit="1" customWidth="1"/>
    <col min="10501" max="10501" width="9.140625" style="11"/>
    <col min="10502" max="10502" width="9" style="11" customWidth="1"/>
    <col min="10503" max="10503" width="9.85546875" style="11" bestFit="1" customWidth="1"/>
    <col min="10504" max="10751" width="9" style="11" customWidth="1"/>
    <col min="10752" max="10752" width="6.140625" style="11" customWidth="1"/>
    <col min="10753" max="10753" width="14.5703125" style="11" customWidth="1"/>
    <col min="10754" max="10754" width="16.42578125" style="11" customWidth="1"/>
    <col min="10755" max="10755" width="49" style="11" customWidth="1"/>
    <col min="10756" max="10756" width="80.42578125" style="11" bestFit="1" customWidth="1"/>
    <col min="10757" max="10757" width="9.140625" style="11"/>
    <col min="10758" max="10758" width="9" style="11" customWidth="1"/>
    <col min="10759" max="10759" width="9.85546875" style="11" bestFit="1" customWidth="1"/>
    <col min="10760" max="11007" width="9" style="11" customWidth="1"/>
    <col min="11008" max="11008" width="6.140625" style="11" customWidth="1"/>
    <col min="11009" max="11009" width="14.5703125" style="11" customWidth="1"/>
    <col min="11010" max="11010" width="16.42578125" style="11" customWidth="1"/>
    <col min="11011" max="11011" width="49" style="11" customWidth="1"/>
    <col min="11012" max="11012" width="80.42578125" style="11" bestFit="1" customWidth="1"/>
    <col min="11013" max="11013" width="9.140625" style="11"/>
    <col min="11014" max="11014" width="9" style="11" customWidth="1"/>
    <col min="11015" max="11015" width="9.85546875" style="11" bestFit="1" customWidth="1"/>
    <col min="11016" max="11263" width="9" style="11" customWidth="1"/>
    <col min="11264" max="11264" width="6.140625" style="11" customWidth="1"/>
    <col min="11265" max="11265" width="14.5703125" style="11" customWidth="1"/>
    <col min="11266" max="11266" width="16.42578125" style="11" customWidth="1"/>
    <col min="11267" max="11267" width="49" style="11" customWidth="1"/>
    <col min="11268" max="11268" width="80.42578125" style="11" bestFit="1" customWidth="1"/>
    <col min="11269" max="11269" width="9.140625" style="11"/>
    <col min="11270" max="11270" width="9" style="11" customWidth="1"/>
    <col min="11271" max="11271" width="9.85546875" style="11" bestFit="1" customWidth="1"/>
    <col min="11272" max="11519" width="9" style="11" customWidth="1"/>
    <col min="11520" max="11520" width="6.140625" style="11" customWidth="1"/>
    <col min="11521" max="11521" width="14.5703125" style="11" customWidth="1"/>
    <col min="11522" max="11522" width="16.42578125" style="11" customWidth="1"/>
    <col min="11523" max="11523" width="49" style="11" customWidth="1"/>
    <col min="11524" max="11524" width="80.42578125" style="11" bestFit="1" customWidth="1"/>
    <col min="11525" max="11525" width="9.140625" style="11"/>
    <col min="11526" max="11526" width="9" style="11" customWidth="1"/>
    <col min="11527" max="11527" width="9.85546875" style="11" bestFit="1" customWidth="1"/>
    <col min="11528" max="11775" width="9" style="11" customWidth="1"/>
    <col min="11776" max="11776" width="6.140625" style="11" customWidth="1"/>
    <col min="11777" max="11777" width="14.5703125" style="11" customWidth="1"/>
    <col min="11778" max="11778" width="16.42578125" style="11" customWidth="1"/>
    <col min="11779" max="11779" width="49" style="11" customWidth="1"/>
    <col min="11780" max="11780" width="80.42578125" style="11" bestFit="1" customWidth="1"/>
    <col min="11781" max="11781" width="9.140625" style="11"/>
    <col min="11782" max="11782" width="9" style="11" customWidth="1"/>
    <col min="11783" max="11783" width="9.85546875" style="11" bestFit="1" customWidth="1"/>
    <col min="11784" max="12031" width="9" style="11" customWidth="1"/>
    <col min="12032" max="12032" width="6.140625" style="11" customWidth="1"/>
    <col min="12033" max="12033" width="14.5703125" style="11" customWidth="1"/>
    <col min="12034" max="12034" width="16.42578125" style="11" customWidth="1"/>
    <col min="12035" max="12035" width="49" style="11" customWidth="1"/>
    <col min="12036" max="12036" width="80.42578125" style="11" bestFit="1" customWidth="1"/>
    <col min="12037" max="12037" width="9.140625" style="11"/>
    <col min="12038" max="12038" width="9" style="11" customWidth="1"/>
    <col min="12039" max="12039" width="9.85546875" style="11" bestFit="1" customWidth="1"/>
    <col min="12040" max="12287" width="9" style="11" customWidth="1"/>
    <col min="12288" max="12288" width="6.140625" style="11" customWidth="1"/>
    <col min="12289" max="12289" width="14.5703125" style="11" customWidth="1"/>
    <col min="12290" max="12290" width="16.42578125" style="11" customWidth="1"/>
    <col min="12291" max="12291" width="49" style="11" customWidth="1"/>
    <col min="12292" max="12292" width="80.42578125" style="11" bestFit="1" customWidth="1"/>
    <col min="12293" max="12293" width="9.140625" style="11"/>
    <col min="12294" max="12294" width="9" style="11" customWidth="1"/>
    <col min="12295" max="12295" width="9.85546875" style="11" bestFit="1" customWidth="1"/>
    <col min="12296" max="12543" width="9" style="11" customWidth="1"/>
    <col min="12544" max="12544" width="6.140625" style="11" customWidth="1"/>
    <col min="12545" max="12545" width="14.5703125" style="11" customWidth="1"/>
    <col min="12546" max="12546" width="16.42578125" style="11" customWidth="1"/>
    <col min="12547" max="12547" width="49" style="11" customWidth="1"/>
    <col min="12548" max="12548" width="80.42578125" style="11" bestFit="1" customWidth="1"/>
    <col min="12549" max="12549" width="9.140625" style="11"/>
    <col min="12550" max="12550" width="9" style="11" customWidth="1"/>
    <col min="12551" max="12551" width="9.85546875" style="11" bestFit="1" customWidth="1"/>
    <col min="12552" max="12799" width="9" style="11" customWidth="1"/>
    <col min="12800" max="12800" width="6.140625" style="11" customWidth="1"/>
    <col min="12801" max="12801" width="14.5703125" style="11" customWidth="1"/>
    <col min="12802" max="12802" width="16.42578125" style="11" customWidth="1"/>
    <col min="12803" max="12803" width="49" style="11" customWidth="1"/>
    <col min="12804" max="12804" width="80.42578125" style="11" bestFit="1" customWidth="1"/>
    <col min="12805" max="12805" width="9.140625" style="11"/>
    <col min="12806" max="12806" width="9" style="11" customWidth="1"/>
    <col min="12807" max="12807" width="9.85546875" style="11" bestFit="1" customWidth="1"/>
    <col min="12808" max="13055" width="9" style="11" customWidth="1"/>
    <col min="13056" max="13056" width="6.140625" style="11" customWidth="1"/>
    <col min="13057" max="13057" width="14.5703125" style="11" customWidth="1"/>
    <col min="13058" max="13058" width="16.42578125" style="11" customWidth="1"/>
    <col min="13059" max="13059" width="49" style="11" customWidth="1"/>
    <col min="13060" max="13060" width="80.42578125" style="11" bestFit="1" customWidth="1"/>
    <col min="13061" max="13061" width="9.140625" style="11"/>
    <col min="13062" max="13062" width="9" style="11" customWidth="1"/>
    <col min="13063" max="13063" width="9.85546875" style="11" bestFit="1" customWidth="1"/>
    <col min="13064" max="13311" width="9" style="11" customWidth="1"/>
    <col min="13312" max="13312" width="6.140625" style="11" customWidth="1"/>
    <col min="13313" max="13313" width="14.5703125" style="11" customWidth="1"/>
    <col min="13314" max="13314" width="16.42578125" style="11" customWidth="1"/>
    <col min="13315" max="13315" width="49" style="11" customWidth="1"/>
    <col min="13316" max="13316" width="80.42578125" style="11" bestFit="1" customWidth="1"/>
    <col min="13317" max="13317" width="9.140625" style="11"/>
    <col min="13318" max="13318" width="9" style="11" customWidth="1"/>
    <col min="13319" max="13319" width="9.85546875" style="11" bestFit="1" customWidth="1"/>
    <col min="13320" max="13567" width="9" style="11" customWidth="1"/>
    <col min="13568" max="13568" width="6.140625" style="11" customWidth="1"/>
    <col min="13569" max="13569" width="14.5703125" style="11" customWidth="1"/>
    <col min="13570" max="13570" width="16.42578125" style="11" customWidth="1"/>
    <col min="13571" max="13571" width="49" style="11" customWidth="1"/>
    <col min="13572" max="13572" width="80.42578125" style="11" bestFit="1" customWidth="1"/>
    <col min="13573" max="13573" width="9.140625" style="11"/>
    <col min="13574" max="13574" width="9" style="11" customWidth="1"/>
    <col min="13575" max="13575" width="9.85546875" style="11" bestFit="1" customWidth="1"/>
    <col min="13576" max="13823" width="9" style="11" customWidth="1"/>
    <col min="13824" max="13824" width="6.140625" style="11" customWidth="1"/>
    <col min="13825" max="13825" width="14.5703125" style="11" customWidth="1"/>
    <col min="13826" max="13826" width="16.42578125" style="11" customWidth="1"/>
    <col min="13827" max="13827" width="49" style="11" customWidth="1"/>
    <col min="13828" max="13828" width="80.42578125" style="11" bestFit="1" customWidth="1"/>
    <col min="13829" max="13829" width="9.140625" style="11"/>
    <col min="13830" max="13830" width="9" style="11" customWidth="1"/>
    <col min="13831" max="13831" width="9.85546875" style="11" bestFit="1" customWidth="1"/>
    <col min="13832" max="14079" width="9" style="11" customWidth="1"/>
    <col min="14080" max="14080" width="6.140625" style="11" customWidth="1"/>
    <col min="14081" max="14081" width="14.5703125" style="11" customWidth="1"/>
    <col min="14082" max="14082" width="16.42578125" style="11" customWidth="1"/>
    <col min="14083" max="14083" width="49" style="11" customWidth="1"/>
    <col min="14084" max="14084" width="80.42578125" style="11" bestFit="1" customWidth="1"/>
    <col min="14085" max="14085" width="9.140625" style="11"/>
    <col min="14086" max="14086" width="9" style="11" customWidth="1"/>
    <col min="14087" max="14087" width="9.85546875" style="11" bestFit="1" customWidth="1"/>
    <col min="14088" max="14335" width="9" style="11" customWidth="1"/>
    <col min="14336" max="14336" width="6.140625" style="11" customWidth="1"/>
    <col min="14337" max="14337" width="14.5703125" style="11" customWidth="1"/>
    <col min="14338" max="14338" width="16.42578125" style="11" customWidth="1"/>
    <col min="14339" max="14339" width="49" style="11" customWidth="1"/>
    <col min="14340" max="14340" width="80.42578125" style="11" bestFit="1" customWidth="1"/>
    <col min="14341" max="14341" width="9.140625" style="11"/>
    <col min="14342" max="14342" width="9" style="11" customWidth="1"/>
    <col min="14343" max="14343" width="9.85546875" style="11" bestFit="1" customWidth="1"/>
    <col min="14344" max="14591" width="9" style="11" customWidth="1"/>
    <col min="14592" max="14592" width="6.140625" style="11" customWidth="1"/>
    <col min="14593" max="14593" width="14.5703125" style="11" customWidth="1"/>
    <col min="14594" max="14594" width="16.42578125" style="11" customWidth="1"/>
    <col min="14595" max="14595" width="49" style="11" customWidth="1"/>
    <col min="14596" max="14596" width="80.42578125" style="11" bestFit="1" customWidth="1"/>
    <col min="14597" max="14597" width="9.140625" style="11"/>
    <col min="14598" max="14598" width="9" style="11" customWidth="1"/>
    <col min="14599" max="14599" width="9.85546875" style="11" bestFit="1" customWidth="1"/>
    <col min="14600" max="14847" width="9" style="11" customWidth="1"/>
    <col min="14848" max="14848" width="6.140625" style="11" customWidth="1"/>
    <col min="14849" max="14849" width="14.5703125" style="11" customWidth="1"/>
    <col min="14850" max="14850" width="16.42578125" style="11" customWidth="1"/>
    <col min="14851" max="14851" width="49" style="11" customWidth="1"/>
    <col min="14852" max="14852" width="80.42578125" style="11" bestFit="1" customWidth="1"/>
    <col min="14853" max="14853" width="9.140625" style="11"/>
    <col min="14854" max="14854" width="9" style="11" customWidth="1"/>
    <col min="14855" max="14855" width="9.85546875" style="11" bestFit="1" customWidth="1"/>
    <col min="14856" max="15103" width="9" style="11" customWidth="1"/>
    <col min="15104" max="15104" width="6.140625" style="11" customWidth="1"/>
    <col min="15105" max="15105" width="14.5703125" style="11" customWidth="1"/>
    <col min="15106" max="15106" width="16.42578125" style="11" customWidth="1"/>
    <col min="15107" max="15107" width="49" style="11" customWidth="1"/>
    <col min="15108" max="15108" width="80.42578125" style="11" bestFit="1" customWidth="1"/>
    <col min="15109" max="15109" width="9.140625" style="11"/>
    <col min="15110" max="15110" width="9" style="11" customWidth="1"/>
    <col min="15111" max="15111" width="9.85546875" style="11" bestFit="1" customWidth="1"/>
    <col min="15112" max="15359" width="9" style="11" customWidth="1"/>
    <col min="15360" max="15360" width="6.140625" style="11" customWidth="1"/>
    <col min="15361" max="15361" width="14.5703125" style="11" customWidth="1"/>
    <col min="15362" max="15362" width="16.42578125" style="11" customWidth="1"/>
    <col min="15363" max="15363" width="49" style="11" customWidth="1"/>
    <col min="15364" max="15364" width="80.42578125" style="11" bestFit="1" customWidth="1"/>
    <col min="15365" max="15365" width="9.140625" style="11"/>
    <col min="15366" max="15366" width="9" style="11" customWidth="1"/>
    <col min="15367" max="15367" width="9.85546875" style="11" bestFit="1" customWidth="1"/>
    <col min="15368" max="15615" width="9" style="11" customWidth="1"/>
    <col min="15616" max="15616" width="6.140625" style="11" customWidth="1"/>
    <col min="15617" max="15617" width="14.5703125" style="11" customWidth="1"/>
    <col min="15618" max="15618" width="16.42578125" style="11" customWidth="1"/>
    <col min="15619" max="15619" width="49" style="11" customWidth="1"/>
    <col min="15620" max="15620" width="80.42578125" style="11" bestFit="1" customWidth="1"/>
    <col min="15621" max="15621" width="9.140625" style="11"/>
    <col min="15622" max="15622" width="9" style="11" customWidth="1"/>
    <col min="15623" max="15623" width="9.85546875" style="11" bestFit="1" customWidth="1"/>
    <col min="15624" max="15871" width="9" style="11" customWidth="1"/>
    <col min="15872" max="15872" width="6.140625" style="11" customWidth="1"/>
    <col min="15873" max="15873" width="14.5703125" style="11" customWidth="1"/>
    <col min="15874" max="15874" width="16.42578125" style="11" customWidth="1"/>
    <col min="15875" max="15875" width="49" style="11" customWidth="1"/>
    <col min="15876" max="15876" width="80.42578125" style="11" bestFit="1" customWidth="1"/>
    <col min="15877" max="15877" width="9.140625" style="11"/>
    <col min="15878" max="15878" width="9" style="11" customWidth="1"/>
    <col min="15879" max="15879" width="9.85546875" style="11" bestFit="1" customWidth="1"/>
    <col min="15880" max="16127" width="9" style="11" customWidth="1"/>
    <col min="16128" max="16128" width="6.140625" style="11" customWidth="1"/>
    <col min="16129" max="16129" width="14.5703125" style="11" customWidth="1"/>
    <col min="16130" max="16130" width="16.42578125" style="11" customWidth="1"/>
    <col min="16131" max="16131" width="49" style="11" customWidth="1"/>
    <col min="16132" max="16132" width="80.42578125" style="11" bestFit="1" customWidth="1"/>
    <col min="16133" max="16133" width="9.140625" style="11"/>
    <col min="16134" max="16134" width="9" style="11" customWidth="1"/>
    <col min="16135" max="16135" width="9.85546875" style="11" bestFit="1" customWidth="1"/>
    <col min="16136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69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21" t="s">
        <v>160</v>
      </c>
      <c r="C5" s="121"/>
      <c r="D5" s="121"/>
      <c r="E5" s="121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22" t="s">
        <v>7</v>
      </c>
      <c r="C9" s="122"/>
      <c r="D9" s="122"/>
      <c r="E9" s="122"/>
    </row>
    <row r="10" spans="1:6" s="4" customFormat="1" ht="16.5" thickBot="1" x14ac:dyDescent="0.3">
      <c r="A10" s="20">
        <v>1</v>
      </c>
      <c r="B10" s="21" t="s">
        <v>161</v>
      </c>
      <c r="C10" s="104">
        <v>5234947.8999999994</v>
      </c>
      <c r="D10" s="22" t="s">
        <v>8</v>
      </c>
      <c r="E10" s="23" t="s">
        <v>9</v>
      </c>
    </row>
    <row r="11" spans="1:6" s="4" customFormat="1" ht="16.5" thickBot="1" x14ac:dyDescent="0.3">
      <c r="A11" s="24"/>
      <c r="B11" s="25"/>
      <c r="C11" s="119">
        <f>SUM(C10)</f>
        <v>5234947.8999999994</v>
      </c>
      <c r="D11" s="26"/>
      <c r="E11" s="27"/>
    </row>
    <row r="12" spans="1:6" ht="16.5" thickBot="1" x14ac:dyDescent="0.3">
      <c r="A12" s="91"/>
      <c r="B12" s="92"/>
      <c r="C12" s="93"/>
      <c r="D12" s="94"/>
      <c r="E12" s="94"/>
    </row>
    <row r="13" spans="1:6" s="4" customFormat="1" x14ac:dyDescent="0.25">
      <c r="A13" s="88" t="s">
        <v>11</v>
      </c>
      <c r="B13" s="89" t="s">
        <v>12</v>
      </c>
      <c r="C13" s="90"/>
      <c r="D13" s="89"/>
      <c r="E13" s="102"/>
    </row>
    <row r="14" spans="1:6" s="4" customFormat="1" x14ac:dyDescent="0.25">
      <c r="A14" s="28">
        <v>1</v>
      </c>
      <c r="B14" s="103">
        <v>46113</v>
      </c>
      <c r="C14" s="77">
        <v>67760</v>
      </c>
      <c r="D14" s="31" t="s">
        <v>88</v>
      </c>
      <c r="E14" s="117" t="s">
        <v>17</v>
      </c>
      <c r="F14" s="109"/>
    </row>
    <row r="15" spans="1:6" s="4" customFormat="1" x14ac:dyDescent="0.25">
      <c r="A15" s="28">
        <v>2</v>
      </c>
      <c r="B15" s="103">
        <v>46113</v>
      </c>
      <c r="C15" s="77">
        <v>345</v>
      </c>
      <c r="D15" s="31" t="s">
        <v>148</v>
      </c>
      <c r="E15" s="117" t="s">
        <v>131</v>
      </c>
      <c r="F15" s="109"/>
    </row>
    <row r="16" spans="1:6" s="4" customFormat="1" x14ac:dyDescent="0.25">
      <c r="A16" s="28">
        <v>3</v>
      </c>
      <c r="B16" s="103">
        <v>46113</v>
      </c>
      <c r="C16" s="77">
        <v>345</v>
      </c>
      <c r="D16" s="31" t="s">
        <v>148</v>
      </c>
      <c r="E16" s="117" t="s">
        <v>131</v>
      </c>
      <c r="F16" s="109"/>
    </row>
    <row r="17" spans="1:6" s="4" customFormat="1" x14ac:dyDescent="0.25">
      <c r="A17" s="28">
        <v>4</v>
      </c>
      <c r="B17" s="103">
        <v>46113</v>
      </c>
      <c r="C17" s="77">
        <v>115</v>
      </c>
      <c r="D17" s="31" t="s">
        <v>148</v>
      </c>
      <c r="E17" s="117" t="s">
        <v>280</v>
      </c>
      <c r="F17" s="109"/>
    </row>
    <row r="18" spans="1:6" s="4" customFormat="1" x14ac:dyDescent="0.25">
      <c r="A18" s="28">
        <v>5</v>
      </c>
      <c r="B18" s="103">
        <v>46113</v>
      </c>
      <c r="C18" s="30">
        <f>674405.6</f>
        <v>674405.6</v>
      </c>
      <c r="D18" s="31" t="s">
        <v>104</v>
      </c>
      <c r="E18" s="71" t="s">
        <v>127</v>
      </c>
      <c r="F18" s="110"/>
    </row>
    <row r="19" spans="1:6" s="4" customFormat="1" x14ac:dyDescent="0.25">
      <c r="A19" s="28">
        <v>6</v>
      </c>
      <c r="B19" s="103">
        <v>46113</v>
      </c>
      <c r="C19" s="77">
        <v>1185.8</v>
      </c>
      <c r="D19" s="71" t="s">
        <v>302</v>
      </c>
      <c r="E19" s="71" t="s">
        <v>346</v>
      </c>
      <c r="F19" s="109" t="s">
        <v>90</v>
      </c>
    </row>
    <row r="20" spans="1:6" s="4" customFormat="1" x14ac:dyDescent="0.25">
      <c r="A20" s="28">
        <v>7</v>
      </c>
      <c r="B20" s="103">
        <v>46113</v>
      </c>
      <c r="C20" s="77">
        <v>3458.02</v>
      </c>
      <c r="D20" s="71" t="s">
        <v>303</v>
      </c>
      <c r="E20" s="71" t="s">
        <v>304</v>
      </c>
      <c r="F20" s="109" t="s">
        <v>90</v>
      </c>
    </row>
    <row r="21" spans="1:6" s="4" customFormat="1" x14ac:dyDescent="0.25">
      <c r="A21" s="28">
        <v>8</v>
      </c>
      <c r="B21" s="103">
        <v>46114</v>
      </c>
      <c r="C21" s="77">
        <v>819.92</v>
      </c>
      <c r="D21" s="71" t="s">
        <v>305</v>
      </c>
      <c r="E21" s="71" t="s">
        <v>151</v>
      </c>
      <c r="F21" s="109" t="s">
        <v>90</v>
      </c>
    </row>
    <row r="22" spans="1:6" s="4" customFormat="1" x14ac:dyDescent="0.25">
      <c r="A22" s="28">
        <v>9</v>
      </c>
      <c r="B22" s="103">
        <v>46114</v>
      </c>
      <c r="C22" s="77">
        <v>3458.02</v>
      </c>
      <c r="D22" s="71" t="s">
        <v>303</v>
      </c>
      <c r="E22" s="71" t="s">
        <v>304</v>
      </c>
      <c r="F22" s="109" t="s">
        <v>90</v>
      </c>
    </row>
    <row r="23" spans="1:6" s="4" customFormat="1" x14ac:dyDescent="0.25">
      <c r="A23" s="28">
        <v>10</v>
      </c>
      <c r="B23" s="103">
        <v>46114</v>
      </c>
      <c r="C23" s="77">
        <v>519.5</v>
      </c>
      <c r="D23" s="71" t="s">
        <v>91</v>
      </c>
      <c r="E23" s="71" t="s">
        <v>306</v>
      </c>
      <c r="F23" s="109" t="s">
        <v>90</v>
      </c>
    </row>
    <row r="24" spans="1:6" s="4" customFormat="1" x14ac:dyDescent="0.25">
      <c r="A24" s="28">
        <v>11</v>
      </c>
      <c r="B24" s="103">
        <v>46114</v>
      </c>
      <c r="C24" s="77">
        <v>133.1</v>
      </c>
      <c r="D24" s="71" t="s">
        <v>307</v>
      </c>
      <c r="E24" s="71" t="s">
        <v>308</v>
      </c>
      <c r="F24" s="109" t="s">
        <v>90</v>
      </c>
    </row>
    <row r="25" spans="1:6" s="4" customFormat="1" x14ac:dyDescent="0.25">
      <c r="A25" s="28">
        <v>12</v>
      </c>
      <c r="B25" s="103">
        <v>46114</v>
      </c>
      <c r="C25" s="77">
        <v>666097.74</v>
      </c>
      <c r="D25" s="31" t="s">
        <v>104</v>
      </c>
      <c r="E25" s="71" t="s">
        <v>127</v>
      </c>
      <c r="F25" s="109"/>
    </row>
    <row r="26" spans="1:6" s="4" customFormat="1" x14ac:dyDescent="0.25">
      <c r="A26" s="28">
        <v>13</v>
      </c>
      <c r="B26" s="103">
        <v>46114</v>
      </c>
      <c r="C26" s="77">
        <v>580.79999999999995</v>
      </c>
      <c r="D26" s="31" t="s">
        <v>24</v>
      </c>
      <c r="E26" s="117" t="s">
        <v>16</v>
      </c>
      <c r="F26" s="109"/>
    </row>
    <row r="27" spans="1:6" s="4" customFormat="1" x14ac:dyDescent="0.25">
      <c r="A27" s="28">
        <v>14</v>
      </c>
      <c r="B27" s="103">
        <v>46114</v>
      </c>
      <c r="C27" s="77">
        <v>950</v>
      </c>
      <c r="D27" s="31" t="s">
        <v>74</v>
      </c>
      <c r="E27" s="117" t="s">
        <v>16</v>
      </c>
      <c r="F27" s="109"/>
    </row>
    <row r="28" spans="1:6" s="4" customFormat="1" x14ac:dyDescent="0.25">
      <c r="A28" s="28">
        <v>15</v>
      </c>
      <c r="B28" s="103">
        <v>46114</v>
      </c>
      <c r="C28" s="77">
        <v>15246</v>
      </c>
      <c r="D28" s="31" t="s">
        <v>162</v>
      </c>
      <c r="E28" s="117" t="s">
        <v>218</v>
      </c>
      <c r="F28" s="109"/>
    </row>
    <row r="29" spans="1:6" s="4" customFormat="1" x14ac:dyDescent="0.25">
      <c r="A29" s="28">
        <v>16</v>
      </c>
      <c r="B29" s="103">
        <v>46114</v>
      </c>
      <c r="C29" s="77">
        <v>2019.23</v>
      </c>
      <c r="D29" s="31" t="s">
        <v>138</v>
      </c>
      <c r="E29" s="117" t="s">
        <v>93</v>
      </c>
      <c r="F29" s="109"/>
    </row>
    <row r="30" spans="1:6" s="4" customFormat="1" x14ac:dyDescent="0.25">
      <c r="A30" s="28">
        <v>17</v>
      </c>
      <c r="B30" s="103">
        <v>46114</v>
      </c>
      <c r="C30" s="77">
        <v>456.53</v>
      </c>
      <c r="D30" s="31" t="s">
        <v>133</v>
      </c>
      <c r="E30" s="117" t="s">
        <v>146</v>
      </c>
      <c r="F30" s="109"/>
    </row>
    <row r="31" spans="1:6" s="4" customFormat="1" x14ac:dyDescent="0.25">
      <c r="A31" s="28">
        <v>18</v>
      </c>
      <c r="B31" s="103">
        <v>46114</v>
      </c>
      <c r="C31" s="77">
        <v>2405.14</v>
      </c>
      <c r="D31" s="31" t="s">
        <v>142</v>
      </c>
      <c r="E31" s="117" t="s">
        <v>281</v>
      </c>
      <c r="F31" s="109"/>
    </row>
    <row r="32" spans="1:6" s="4" customFormat="1" x14ac:dyDescent="0.25">
      <c r="A32" s="28">
        <v>19</v>
      </c>
      <c r="B32" s="103">
        <v>46114</v>
      </c>
      <c r="C32" s="100">
        <v>1000</v>
      </c>
      <c r="D32" s="31" t="s">
        <v>163</v>
      </c>
      <c r="E32" s="117" t="s">
        <v>219</v>
      </c>
      <c r="F32" s="109"/>
    </row>
    <row r="33" spans="1:6" s="4" customFormat="1" x14ac:dyDescent="0.25">
      <c r="A33" s="28">
        <v>20</v>
      </c>
      <c r="B33" s="103">
        <v>46114</v>
      </c>
      <c r="C33" s="100">
        <v>360</v>
      </c>
      <c r="D33" s="31" t="s">
        <v>164</v>
      </c>
      <c r="E33" s="117" t="s">
        <v>220</v>
      </c>
      <c r="F33" s="109"/>
    </row>
    <row r="34" spans="1:6" s="4" customFormat="1" x14ac:dyDescent="0.25">
      <c r="A34" s="28">
        <v>21</v>
      </c>
      <c r="B34" s="103">
        <v>46114</v>
      </c>
      <c r="C34" s="77">
        <v>1970.35</v>
      </c>
      <c r="D34" s="31" t="s">
        <v>165</v>
      </c>
      <c r="E34" s="117" t="s">
        <v>282</v>
      </c>
      <c r="F34" s="109"/>
    </row>
    <row r="35" spans="1:6" s="4" customFormat="1" x14ac:dyDescent="0.25">
      <c r="A35" s="28">
        <v>22</v>
      </c>
      <c r="B35" s="103">
        <v>46114</v>
      </c>
      <c r="C35" s="77">
        <v>3238.66</v>
      </c>
      <c r="D35" s="31" t="s">
        <v>119</v>
      </c>
      <c r="E35" s="117" t="s">
        <v>96</v>
      </c>
      <c r="F35" s="109"/>
    </row>
    <row r="36" spans="1:6" s="4" customFormat="1" x14ac:dyDescent="0.25">
      <c r="A36" s="28">
        <v>23</v>
      </c>
      <c r="B36" s="103">
        <v>46114</v>
      </c>
      <c r="C36" s="77">
        <v>2000</v>
      </c>
      <c r="D36" s="31" t="s">
        <v>166</v>
      </c>
      <c r="E36" s="117" t="s">
        <v>221</v>
      </c>
      <c r="F36" s="109"/>
    </row>
    <row r="37" spans="1:6" s="4" customFormat="1" x14ac:dyDescent="0.25">
      <c r="A37" s="28">
        <v>24</v>
      </c>
      <c r="B37" s="103">
        <v>46115</v>
      </c>
      <c r="C37" s="77">
        <v>38107.72</v>
      </c>
      <c r="D37" s="31" t="s">
        <v>70</v>
      </c>
      <c r="E37" s="117" t="s">
        <v>75</v>
      </c>
      <c r="F37" s="109"/>
    </row>
    <row r="38" spans="1:6" s="4" customFormat="1" x14ac:dyDescent="0.25">
      <c r="A38" s="28">
        <v>25</v>
      </c>
      <c r="B38" s="103">
        <v>46115</v>
      </c>
      <c r="C38" s="77">
        <v>12584</v>
      </c>
      <c r="D38" s="31" t="s">
        <v>118</v>
      </c>
      <c r="E38" s="117" t="s">
        <v>283</v>
      </c>
      <c r="F38" s="109"/>
    </row>
    <row r="39" spans="1:6" s="4" customFormat="1" x14ac:dyDescent="0.25">
      <c r="A39" s="28">
        <v>26</v>
      </c>
      <c r="B39" s="103">
        <v>46115</v>
      </c>
      <c r="C39" s="77">
        <f>20914.92+47802.39-945</f>
        <v>67772.31</v>
      </c>
      <c r="D39" s="31" t="s">
        <v>167</v>
      </c>
      <c r="E39" s="117" t="s">
        <v>82</v>
      </c>
      <c r="F39" s="109"/>
    </row>
    <row r="40" spans="1:6" s="4" customFormat="1" x14ac:dyDescent="0.25">
      <c r="A40" s="28">
        <v>27</v>
      </c>
      <c r="B40" s="103">
        <v>46115</v>
      </c>
      <c r="C40" s="77">
        <v>266.81</v>
      </c>
      <c r="D40" s="31" t="s">
        <v>14</v>
      </c>
      <c r="E40" s="117" t="s">
        <v>103</v>
      </c>
      <c r="F40" s="109"/>
    </row>
    <row r="41" spans="1:6" s="4" customFormat="1" x14ac:dyDescent="0.25">
      <c r="A41" s="28">
        <v>28</v>
      </c>
      <c r="B41" s="103">
        <v>46115</v>
      </c>
      <c r="C41" s="77">
        <v>632321.80000000005</v>
      </c>
      <c r="D41" s="31" t="s">
        <v>116</v>
      </c>
      <c r="E41" s="117" t="s">
        <v>110</v>
      </c>
      <c r="F41" s="109"/>
    </row>
    <row r="42" spans="1:6" s="4" customFormat="1" x14ac:dyDescent="0.25">
      <c r="A42" s="28">
        <v>29</v>
      </c>
      <c r="B42" s="103">
        <v>46115</v>
      </c>
      <c r="C42" s="77">
        <f>806610.2</f>
        <v>806610.2</v>
      </c>
      <c r="D42" s="31" t="s">
        <v>104</v>
      </c>
      <c r="E42" s="71" t="s">
        <v>127</v>
      </c>
      <c r="F42" s="109"/>
    </row>
    <row r="43" spans="1:6" s="4" customFormat="1" x14ac:dyDescent="0.25">
      <c r="A43" s="28">
        <v>30</v>
      </c>
      <c r="B43" s="103">
        <v>46115</v>
      </c>
      <c r="C43" s="100">
        <v>240</v>
      </c>
      <c r="D43" s="71" t="s">
        <v>190</v>
      </c>
      <c r="E43" s="71" t="s">
        <v>151</v>
      </c>
      <c r="F43" s="109" t="s">
        <v>90</v>
      </c>
    </row>
    <row r="44" spans="1:6" s="4" customFormat="1" x14ac:dyDescent="0.25">
      <c r="A44" s="28">
        <v>31</v>
      </c>
      <c r="B44" s="103">
        <v>46116</v>
      </c>
      <c r="C44" s="100">
        <v>2809.91</v>
      </c>
      <c r="D44" s="71" t="s">
        <v>155</v>
      </c>
      <c r="E44" s="71" t="s">
        <v>156</v>
      </c>
      <c r="F44" s="109" t="s">
        <v>90</v>
      </c>
    </row>
    <row r="45" spans="1:6" s="4" customFormat="1" x14ac:dyDescent="0.25">
      <c r="A45" s="28">
        <v>32</v>
      </c>
      <c r="B45" s="103">
        <v>46116</v>
      </c>
      <c r="C45" s="100">
        <v>200</v>
      </c>
      <c r="D45" s="71" t="s">
        <v>309</v>
      </c>
      <c r="E45" s="71" t="s">
        <v>310</v>
      </c>
      <c r="F45" s="109" t="s">
        <v>90</v>
      </c>
    </row>
    <row r="46" spans="1:6" s="4" customFormat="1" x14ac:dyDescent="0.25">
      <c r="A46" s="28">
        <v>33</v>
      </c>
      <c r="B46" s="103">
        <v>46118</v>
      </c>
      <c r="C46" s="77">
        <v>86.85</v>
      </c>
      <c r="D46" s="71" t="s">
        <v>311</v>
      </c>
      <c r="E46" s="71" t="s">
        <v>347</v>
      </c>
      <c r="F46" s="109" t="s">
        <v>90</v>
      </c>
    </row>
    <row r="47" spans="1:6" s="4" customFormat="1" x14ac:dyDescent="0.25">
      <c r="A47" s="28">
        <v>34</v>
      </c>
      <c r="B47" s="103">
        <v>46118</v>
      </c>
      <c r="C47" s="77">
        <v>1265.51</v>
      </c>
      <c r="D47" s="71" t="s">
        <v>105</v>
      </c>
      <c r="E47" s="71" t="s">
        <v>312</v>
      </c>
      <c r="F47" s="109" t="s">
        <v>90</v>
      </c>
    </row>
    <row r="48" spans="1:6" s="4" customFormat="1" x14ac:dyDescent="0.25">
      <c r="A48" s="28">
        <v>35</v>
      </c>
      <c r="B48" s="103">
        <v>46118</v>
      </c>
      <c r="C48" s="77">
        <f>353922.58+680408.41</f>
        <v>1034330.99</v>
      </c>
      <c r="D48" s="31" t="s">
        <v>104</v>
      </c>
      <c r="E48" s="71" t="s">
        <v>127</v>
      </c>
      <c r="F48" s="109"/>
    </row>
    <row r="49" spans="1:6" s="4" customFormat="1" x14ac:dyDescent="0.25">
      <c r="A49" s="28">
        <v>36</v>
      </c>
      <c r="B49" s="103">
        <v>46118</v>
      </c>
      <c r="C49" s="77">
        <f>81721.05+73329.86</f>
        <v>155050.91</v>
      </c>
      <c r="D49" s="31" t="s">
        <v>61</v>
      </c>
      <c r="E49" s="117" t="s">
        <v>222</v>
      </c>
      <c r="F49" s="109"/>
    </row>
    <row r="50" spans="1:6" s="4" customFormat="1" x14ac:dyDescent="0.25">
      <c r="A50" s="28">
        <v>37</v>
      </c>
      <c r="B50" s="103">
        <v>46118</v>
      </c>
      <c r="C50" s="77">
        <f>35761.55+6624.75</f>
        <v>42386.3</v>
      </c>
      <c r="D50" s="31" t="s">
        <v>168</v>
      </c>
      <c r="E50" s="117" t="s">
        <v>223</v>
      </c>
      <c r="F50" s="109"/>
    </row>
    <row r="51" spans="1:6" s="4" customFormat="1" x14ac:dyDescent="0.25">
      <c r="A51" s="28">
        <v>38</v>
      </c>
      <c r="B51" s="103">
        <v>46118</v>
      </c>
      <c r="C51" s="77">
        <f>2464.17+4985.2+1205.77</f>
        <v>8655.14</v>
      </c>
      <c r="D51" s="31" t="s">
        <v>24</v>
      </c>
      <c r="E51" s="117" t="s">
        <v>16</v>
      </c>
      <c r="F51" s="109"/>
    </row>
    <row r="52" spans="1:6" s="4" customFormat="1" x14ac:dyDescent="0.25">
      <c r="A52" s="28">
        <v>39</v>
      </c>
      <c r="B52" s="103">
        <v>46118</v>
      </c>
      <c r="C52" s="77">
        <v>2178</v>
      </c>
      <c r="D52" s="31" t="s">
        <v>58</v>
      </c>
      <c r="E52" s="117" t="s">
        <v>224</v>
      </c>
      <c r="F52" s="109"/>
    </row>
    <row r="53" spans="1:6" s="4" customFormat="1" x14ac:dyDescent="0.25">
      <c r="A53" s="28">
        <v>40</v>
      </c>
      <c r="B53" s="103">
        <v>46118</v>
      </c>
      <c r="C53" s="77">
        <f>72.15+214.74+167.35</f>
        <v>454.24</v>
      </c>
      <c r="D53" s="31" t="s">
        <v>80</v>
      </c>
      <c r="E53" s="117" t="s">
        <v>284</v>
      </c>
      <c r="F53" s="109"/>
    </row>
    <row r="54" spans="1:6" s="4" customFormat="1" x14ac:dyDescent="0.25">
      <c r="A54" s="28">
        <v>41</v>
      </c>
      <c r="B54" s="103">
        <v>46118</v>
      </c>
      <c r="C54" s="100">
        <v>5060.2</v>
      </c>
      <c r="D54" s="31" t="s">
        <v>169</v>
      </c>
      <c r="E54" s="117" t="s">
        <v>225</v>
      </c>
      <c r="F54" s="109"/>
    </row>
    <row r="55" spans="1:6" s="4" customFormat="1" x14ac:dyDescent="0.25">
      <c r="A55" s="28">
        <v>42</v>
      </c>
      <c r="B55" s="103">
        <v>46118</v>
      </c>
      <c r="C55" s="77">
        <f>27.66+213.49</f>
        <v>241.15</v>
      </c>
      <c r="D55" s="31" t="s">
        <v>15</v>
      </c>
      <c r="E55" s="117" t="s">
        <v>226</v>
      </c>
      <c r="F55" s="109"/>
    </row>
    <row r="56" spans="1:6" s="4" customFormat="1" x14ac:dyDescent="0.25">
      <c r="A56" s="28">
        <v>43</v>
      </c>
      <c r="B56" s="103">
        <v>46118</v>
      </c>
      <c r="C56" s="69">
        <v>8117.39</v>
      </c>
      <c r="D56" s="31" t="s">
        <v>140</v>
      </c>
      <c r="E56" s="117" t="s">
        <v>285</v>
      </c>
      <c r="F56" s="110"/>
    </row>
    <row r="57" spans="1:6" s="4" customFormat="1" x14ac:dyDescent="0.25">
      <c r="A57" s="28">
        <v>44</v>
      </c>
      <c r="B57" s="103">
        <v>46118</v>
      </c>
      <c r="C57" s="77">
        <v>340</v>
      </c>
      <c r="D57" s="32" t="s">
        <v>170</v>
      </c>
      <c r="E57" s="32" t="s">
        <v>227</v>
      </c>
      <c r="F57" s="109"/>
    </row>
    <row r="58" spans="1:6" s="4" customFormat="1" x14ac:dyDescent="0.25">
      <c r="A58" s="28">
        <v>45</v>
      </c>
      <c r="B58" s="103">
        <v>46118</v>
      </c>
      <c r="C58" s="77">
        <v>4068</v>
      </c>
      <c r="D58" s="32" t="s">
        <v>170</v>
      </c>
      <c r="E58" s="32" t="s">
        <v>227</v>
      </c>
      <c r="F58" s="109"/>
    </row>
    <row r="59" spans="1:6" s="4" customFormat="1" x14ac:dyDescent="0.25">
      <c r="A59" s="28">
        <v>46</v>
      </c>
      <c r="B59" s="103">
        <v>46119</v>
      </c>
      <c r="C59" s="77">
        <v>28700.11</v>
      </c>
      <c r="D59" s="31" t="s">
        <v>171</v>
      </c>
      <c r="E59" s="117" t="s">
        <v>17</v>
      </c>
      <c r="F59" s="109"/>
    </row>
    <row r="60" spans="1:6" s="4" customFormat="1" x14ac:dyDescent="0.25">
      <c r="A60" s="28">
        <v>47</v>
      </c>
      <c r="B60" s="103">
        <v>46119</v>
      </c>
      <c r="C60" s="77">
        <v>1393.92</v>
      </c>
      <c r="D60" s="31" t="s">
        <v>172</v>
      </c>
      <c r="E60" s="117" t="s">
        <v>228</v>
      </c>
      <c r="F60" s="109"/>
    </row>
    <row r="61" spans="1:6" s="4" customFormat="1" x14ac:dyDescent="0.25">
      <c r="A61" s="28">
        <v>48</v>
      </c>
      <c r="B61" s="103">
        <v>46119</v>
      </c>
      <c r="C61" s="77">
        <v>6693.14</v>
      </c>
      <c r="D61" s="31" t="s">
        <v>62</v>
      </c>
      <c r="E61" s="117" t="s">
        <v>96</v>
      </c>
      <c r="F61" s="109"/>
    </row>
    <row r="62" spans="1:6" s="4" customFormat="1" x14ac:dyDescent="0.25">
      <c r="A62" s="28">
        <v>49</v>
      </c>
      <c r="B62" s="103">
        <v>46119</v>
      </c>
      <c r="C62" s="77">
        <v>382.36</v>
      </c>
      <c r="D62" s="31" t="s">
        <v>173</v>
      </c>
      <c r="E62" s="117" t="s">
        <v>229</v>
      </c>
      <c r="F62" s="109"/>
    </row>
    <row r="63" spans="1:6" s="4" customFormat="1" x14ac:dyDescent="0.25">
      <c r="A63" s="28">
        <v>50</v>
      </c>
      <c r="B63" s="103">
        <v>46119</v>
      </c>
      <c r="C63" s="77">
        <v>18755</v>
      </c>
      <c r="D63" s="31" t="s">
        <v>174</v>
      </c>
      <c r="E63" s="117" t="s">
        <v>230</v>
      </c>
      <c r="F63" s="109"/>
    </row>
    <row r="64" spans="1:6" s="4" customFormat="1" x14ac:dyDescent="0.25">
      <c r="A64" s="28">
        <v>51</v>
      </c>
      <c r="B64" s="103">
        <v>46119</v>
      </c>
      <c r="C64" s="77">
        <v>14083.64</v>
      </c>
      <c r="D64" s="31" t="s">
        <v>175</v>
      </c>
      <c r="E64" s="117" t="s">
        <v>286</v>
      </c>
      <c r="F64" s="109"/>
    </row>
    <row r="65" spans="1:6" s="4" customFormat="1" x14ac:dyDescent="0.25">
      <c r="A65" s="28">
        <v>52</v>
      </c>
      <c r="B65" s="103">
        <v>46119</v>
      </c>
      <c r="C65" s="77">
        <f>2311.95+1387.17</f>
        <v>3699.12</v>
      </c>
      <c r="D65" s="31" t="s">
        <v>176</v>
      </c>
      <c r="E65" s="117" t="s">
        <v>231</v>
      </c>
      <c r="F65" s="109"/>
    </row>
    <row r="66" spans="1:6" s="4" customFormat="1" x14ac:dyDescent="0.25">
      <c r="A66" s="28">
        <v>53</v>
      </c>
      <c r="B66" s="103">
        <v>46119</v>
      </c>
      <c r="C66" s="77">
        <v>1500000</v>
      </c>
      <c r="D66" s="31" t="s">
        <v>177</v>
      </c>
      <c r="E66" s="117" t="s">
        <v>287</v>
      </c>
      <c r="F66" s="109"/>
    </row>
    <row r="67" spans="1:6" s="4" customFormat="1" x14ac:dyDescent="0.25">
      <c r="A67" s="28">
        <v>54</v>
      </c>
      <c r="B67" s="103">
        <v>46119</v>
      </c>
      <c r="C67" s="77">
        <f>112.97+3309.54</f>
        <v>3422.5099999999998</v>
      </c>
      <c r="D67" s="31" t="s">
        <v>18</v>
      </c>
      <c r="E67" s="117" t="s">
        <v>112</v>
      </c>
      <c r="F67" s="109"/>
    </row>
    <row r="68" spans="1:6" s="4" customFormat="1" x14ac:dyDescent="0.25">
      <c r="A68" s="28">
        <v>55</v>
      </c>
      <c r="B68" s="103">
        <v>46119</v>
      </c>
      <c r="C68" s="77">
        <v>1633.5</v>
      </c>
      <c r="D68" s="31" t="s">
        <v>139</v>
      </c>
      <c r="E68" s="117" t="s">
        <v>149</v>
      </c>
      <c r="F68" s="109"/>
    </row>
    <row r="69" spans="1:6" s="4" customFormat="1" x14ac:dyDescent="0.25">
      <c r="A69" s="28">
        <v>56</v>
      </c>
      <c r="B69" s="103">
        <v>46119</v>
      </c>
      <c r="C69" s="77">
        <f>1481.04+433.92</f>
        <v>1914.96</v>
      </c>
      <c r="D69" s="31" t="s">
        <v>145</v>
      </c>
      <c r="E69" s="117" t="s">
        <v>132</v>
      </c>
      <c r="F69" s="109"/>
    </row>
    <row r="70" spans="1:6" s="4" customFormat="1" x14ac:dyDescent="0.25">
      <c r="A70" s="28">
        <v>57</v>
      </c>
      <c r="B70" s="103">
        <v>46119</v>
      </c>
      <c r="C70" s="77">
        <f>478797</f>
        <v>478797</v>
      </c>
      <c r="D70" s="31" t="s">
        <v>104</v>
      </c>
      <c r="E70" s="71" t="s">
        <v>127</v>
      </c>
      <c r="F70" s="109"/>
    </row>
    <row r="71" spans="1:6" s="4" customFormat="1" x14ac:dyDescent="0.25">
      <c r="A71" s="28">
        <v>58</v>
      </c>
      <c r="B71" s="103">
        <v>46119</v>
      </c>
      <c r="C71" s="77">
        <v>106.48</v>
      </c>
      <c r="D71" s="71" t="s">
        <v>121</v>
      </c>
      <c r="E71" s="71" t="s">
        <v>313</v>
      </c>
      <c r="F71" s="109" t="s">
        <v>90</v>
      </c>
    </row>
    <row r="72" spans="1:6" s="4" customFormat="1" x14ac:dyDescent="0.25">
      <c r="A72" s="28">
        <v>59</v>
      </c>
      <c r="B72" s="103">
        <v>46119</v>
      </c>
      <c r="C72" s="77">
        <v>275.02</v>
      </c>
      <c r="D72" s="71" t="s">
        <v>107</v>
      </c>
      <c r="E72" s="71" t="s">
        <v>92</v>
      </c>
      <c r="F72" s="109" t="s">
        <v>90</v>
      </c>
    </row>
    <row r="73" spans="1:6" s="4" customFormat="1" x14ac:dyDescent="0.25">
      <c r="A73" s="28">
        <v>60</v>
      </c>
      <c r="B73" s="103">
        <v>46119</v>
      </c>
      <c r="C73" s="77">
        <v>1200</v>
      </c>
      <c r="D73" s="71" t="s">
        <v>314</v>
      </c>
      <c r="E73" s="71" t="s">
        <v>315</v>
      </c>
      <c r="F73" s="109" t="s">
        <v>90</v>
      </c>
    </row>
    <row r="74" spans="1:6" s="4" customFormat="1" x14ac:dyDescent="0.25">
      <c r="A74" s="28">
        <v>61</v>
      </c>
      <c r="B74" s="103">
        <v>46119</v>
      </c>
      <c r="C74" s="77">
        <v>880</v>
      </c>
      <c r="D74" s="71" t="s">
        <v>91</v>
      </c>
      <c r="E74" s="71" t="s">
        <v>92</v>
      </c>
      <c r="F74" s="109" t="s">
        <v>90</v>
      </c>
    </row>
    <row r="75" spans="1:6" s="4" customFormat="1" x14ac:dyDescent="0.25">
      <c r="A75" s="28">
        <v>62</v>
      </c>
      <c r="B75" s="103">
        <v>46119</v>
      </c>
      <c r="C75" s="77">
        <v>134.1</v>
      </c>
      <c r="D75" s="71" t="s">
        <v>154</v>
      </c>
      <c r="E75" s="71" t="s">
        <v>316</v>
      </c>
      <c r="F75" s="109" t="s">
        <v>90</v>
      </c>
    </row>
    <row r="76" spans="1:6" s="4" customFormat="1" x14ac:dyDescent="0.25">
      <c r="A76" s="28">
        <v>63</v>
      </c>
      <c r="B76" s="103">
        <v>46120</v>
      </c>
      <c r="C76" s="77">
        <f>569298.35</f>
        <v>569298.35</v>
      </c>
      <c r="D76" s="31" t="s">
        <v>104</v>
      </c>
      <c r="E76" s="71" t="s">
        <v>127</v>
      </c>
      <c r="F76" s="109"/>
    </row>
    <row r="77" spans="1:6" s="4" customFormat="1" x14ac:dyDescent="0.25">
      <c r="A77" s="28">
        <v>64</v>
      </c>
      <c r="B77" s="103">
        <v>46120</v>
      </c>
      <c r="C77" s="77">
        <v>27874.5</v>
      </c>
      <c r="D77" s="31" t="s">
        <v>13</v>
      </c>
      <c r="E77" s="117" t="s">
        <v>95</v>
      </c>
      <c r="F77" s="109"/>
    </row>
    <row r="78" spans="1:6" s="4" customFormat="1" x14ac:dyDescent="0.25">
      <c r="A78" s="28">
        <v>65</v>
      </c>
      <c r="B78" s="103">
        <v>46120</v>
      </c>
      <c r="C78" s="77">
        <f>1411933.95+866880.01+14627.45+106713.62+375352.95</f>
        <v>2775507.9800000004</v>
      </c>
      <c r="D78" s="31" t="s">
        <v>167</v>
      </c>
      <c r="E78" s="117" t="s">
        <v>82</v>
      </c>
      <c r="F78" s="109"/>
    </row>
    <row r="79" spans="1:6" s="4" customFormat="1" x14ac:dyDescent="0.25">
      <c r="A79" s="28">
        <v>66</v>
      </c>
      <c r="B79" s="103">
        <v>46120</v>
      </c>
      <c r="C79" s="77">
        <v>142.9</v>
      </c>
      <c r="D79" s="31" t="s">
        <v>135</v>
      </c>
      <c r="E79" s="117" t="s">
        <v>232</v>
      </c>
      <c r="F79" s="109"/>
    </row>
    <row r="80" spans="1:6" s="4" customFormat="1" x14ac:dyDescent="0.25">
      <c r="A80" s="28">
        <v>67</v>
      </c>
      <c r="B80" s="103">
        <v>46120</v>
      </c>
      <c r="C80" s="77">
        <v>914.75</v>
      </c>
      <c r="D80" s="31" t="s">
        <v>178</v>
      </c>
      <c r="E80" s="117" t="s">
        <v>16</v>
      </c>
      <c r="F80" s="109"/>
    </row>
    <row r="81" spans="1:6" s="4" customFormat="1" x14ac:dyDescent="0.25">
      <c r="A81" s="28">
        <v>68</v>
      </c>
      <c r="B81" s="103">
        <v>46120</v>
      </c>
      <c r="C81" s="77">
        <v>5566</v>
      </c>
      <c r="D81" s="31" t="s">
        <v>179</v>
      </c>
      <c r="E81" s="117" t="s">
        <v>233</v>
      </c>
      <c r="F81" s="109"/>
    </row>
    <row r="82" spans="1:6" s="4" customFormat="1" x14ac:dyDescent="0.25">
      <c r="A82" s="28">
        <v>69</v>
      </c>
      <c r="B82" s="103">
        <v>46121</v>
      </c>
      <c r="C82" s="77">
        <f>3025+363</f>
        <v>3388</v>
      </c>
      <c r="D82" s="31" t="s">
        <v>180</v>
      </c>
      <c r="E82" s="117" t="s">
        <v>234</v>
      </c>
      <c r="F82" s="109"/>
    </row>
    <row r="83" spans="1:6" s="4" customFormat="1" x14ac:dyDescent="0.25">
      <c r="A83" s="28">
        <v>70</v>
      </c>
      <c r="B83" s="103">
        <v>46121</v>
      </c>
      <c r="C83" s="77">
        <v>131140.9</v>
      </c>
      <c r="D83" s="31" t="s">
        <v>181</v>
      </c>
      <c r="E83" s="117" t="s">
        <v>17</v>
      </c>
      <c r="F83" s="109"/>
    </row>
    <row r="84" spans="1:6" s="4" customFormat="1" x14ac:dyDescent="0.25">
      <c r="A84" s="28">
        <v>71</v>
      </c>
      <c r="B84" s="103">
        <v>46121</v>
      </c>
      <c r="C84" s="112">
        <v>1229.97</v>
      </c>
      <c r="D84" s="31" t="s">
        <v>60</v>
      </c>
      <c r="E84" s="117" t="s">
        <v>16</v>
      </c>
      <c r="F84" s="109"/>
    </row>
    <row r="85" spans="1:6" s="4" customFormat="1" x14ac:dyDescent="0.25">
      <c r="A85" s="28">
        <v>72</v>
      </c>
      <c r="B85" s="103">
        <v>46121</v>
      </c>
      <c r="C85" s="77">
        <v>4763.17</v>
      </c>
      <c r="D85" s="31" t="s">
        <v>24</v>
      </c>
      <c r="E85" s="117" t="s">
        <v>16</v>
      </c>
      <c r="F85" s="109"/>
    </row>
    <row r="86" spans="1:6" s="4" customFormat="1" x14ac:dyDescent="0.25">
      <c r="A86" s="28">
        <v>73</v>
      </c>
      <c r="B86" s="103">
        <v>46121</v>
      </c>
      <c r="C86" s="77">
        <v>2265</v>
      </c>
      <c r="D86" s="31" t="s">
        <v>59</v>
      </c>
      <c r="E86" s="117" t="s">
        <v>17</v>
      </c>
      <c r="F86" s="109"/>
    </row>
    <row r="87" spans="1:6" s="4" customFormat="1" x14ac:dyDescent="0.25">
      <c r="A87" s="28">
        <v>74</v>
      </c>
      <c r="B87" s="103">
        <v>46121</v>
      </c>
      <c r="C87" s="77">
        <v>126782.26</v>
      </c>
      <c r="D87" s="31" t="s">
        <v>99</v>
      </c>
      <c r="E87" s="117" t="s">
        <v>108</v>
      </c>
      <c r="F87" s="109"/>
    </row>
    <row r="88" spans="1:6" s="4" customFormat="1" x14ac:dyDescent="0.25">
      <c r="A88" s="28">
        <v>75</v>
      </c>
      <c r="B88" s="103">
        <v>46121</v>
      </c>
      <c r="C88" s="77">
        <v>302.5</v>
      </c>
      <c r="D88" s="31" t="s">
        <v>22</v>
      </c>
      <c r="E88" s="117" t="s">
        <v>235</v>
      </c>
      <c r="F88" s="109"/>
    </row>
    <row r="89" spans="1:6" s="4" customFormat="1" x14ac:dyDescent="0.25">
      <c r="A89" s="28">
        <v>76</v>
      </c>
      <c r="B89" s="103">
        <v>46121</v>
      </c>
      <c r="C89" s="77">
        <v>8123.05</v>
      </c>
      <c r="D89" s="31" t="s">
        <v>137</v>
      </c>
      <c r="E89" s="117" t="s">
        <v>236</v>
      </c>
      <c r="F89" s="109"/>
    </row>
    <row r="90" spans="1:6" s="4" customFormat="1" x14ac:dyDescent="0.25">
      <c r="A90" s="28">
        <v>77</v>
      </c>
      <c r="B90" s="103">
        <v>46121</v>
      </c>
      <c r="C90" s="77">
        <v>133.4</v>
      </c>
      <c r="D90" s="32" t="s">
        <v>14</v>
      </c>
      <c r="E90" s="117" t="s">
        <v>103</v>
      </c>
      <c r="F90" s="109"/>
    </row>
    <row r="91" spans="1:6" s="4" customFormat="1" x14ac:dyDescent="0.25">
      <c r="A91" s="28">
        <v>78</v>
      </c>
      <c r="B91" s="103">
        <v>46121</v>
      </c>
      <c r="C91" s="77">
        <v>3031.78</v>
      </c>
      <c r="D91" s="32" t="s">
        <v>182</v>
      </c>
      <c r="E91" s="117" t="s">
        <v>16</v>
      </c>
      <c r="F91" s="109"/>
    </row>
    <row r="92" spans="1:6" s="4" customFormat="1" x14ac:dyDescent="0.25">
      <c r="A92" s="28">
        <v>79</v>
      </c>
      <c r="B92" s="103">
        <v>46121</v>
      </c>
      <c r="C92" s="77">
        <v>5335.65</v>
      </c>
      <c r="D92" s="32" t="s">
        <v>102</v>
      </c>
      <c r="E92" s="117" t="s">
        <v>94</v>
      </c>
      <c r="F92" s="109"/>
    </row>
    <row r="93" spans="1:6" s="4" customFormat="1" x14ac:dyDescent="0.25">
      <c r="A93" s="28">
        <v>80</v>
      </c>
      <c r="B93" s="103">
        <v>46121</v>
      </c>
      <c r="C93" s="77">
        <f>6883.33*5.1681</f>
        <v>35573.737773000001</v>
      </c>
      <c r="D93" s="31" t="s">
        <v>134</v>
      </c>
      <c r="E93" s="117" t="s">
        <v>96</v>
      </c>
      <c r="F93" s="109"/>
    </row>
    <row r="94" spans="1:6" s="4" customFormat="1" x14ac:dyDescent="0.25">
      <c r="A94" s="28">
        <v>81</v>
      </c>
      <c r="B94" s="103">
        <v>46121</v>
      </c>
      <c r="C94" s="77">
        <f>626673.71+77136.02+13916.36+204934.31+102342.04</f>
        <v>1025002.44</v>
      </c>
      <c r="D94" s="31" t="s">
        <v>97</v>
      </c>
      <c r="E94" s="117" t="s">
        <v>237</v>
      </c>
      <c r="F94" s="109"/>
    </row>
    <row r="95" spans="1:6" s="4" customFormat="1" x14ac:dyDescent="0.25">
      <c r="A95" s="28">
        <v>82</v>
      </c>
      <c r="B95" s="103">
        <v>46121</v>
      </c>
      <c r="C95" s="30">
        <v>9883.2800000000007</v>
      </c>
      <c r="D95" s="31" t="s">
        <v>113</v>
      </c>
      <c r="E95" s="117" t="s">
        <v>16</v>
      </c>
      <c r="F95" s="110"/>
    </row>
    <row r="96" spans="1:6" s="4" customFormat="1" x14ac:dyDescent="0.25">
      <c r="A96" s="28">
        <v>83</v>
      </c>
      <c r="B96" s="103">
        <v>46121</v>
      </c>
      <c r="C96" s="77">
        <v>4154.33</v>
      </c>
      <c r="D96" s="31" t="s">
        <v>183</v>
      </c>
      <c r="E96" s="117" t="s">
        <v>238</v>
      </c>
      <c r="F96" s="109"/>
    </row>
    <row r="97" spans="1:6" s="4" customFormat="1" x14ac:dyDescent="0.25">
      <c r="A97" s="28">
        <v>84</v>
      </c>
      <c r="B97" s="103">
        <v>46121</v>
      </c>
      <c r="C97" s="70">
        <f>-505+1080+11125+23418</f>
        <v>35118</v>
      </c>
      <c r="D97" s="31" t="s">
        <v>85</v>
      </c>
      <c r="E97" s="117" t="s">
        <v>239</v>
      </c>
      <c r="F97" s="109"/>
    </row>
    <row r="98" spans="1:6" s="4" customFormat="1" x14ac:dyDescent="0.25">
      <c r="A98" s="28">
        <v>85</v>
      </c>
      <c r="B98" s="103">
        <v>46121</v>
      </c>
      <c r="C98" s="77">
        <v>764.85</v>
      </c>
      <c r="D98" s="71" t="s">
        <v>317</v>
      </c>
      <c r="E98" s="71" t="s">
        <v>318</v>
      </c>
      <c r="F98" s="109" t="s">
        <v>90</v>
      </c>
    </row>
    <row r="99" spans="1:6" s="4" customFormat="1" x14ac:dyDescent="0.25">
      <c r="A99" s="28">
        <v>86</v>
      </c>
      <c r="B99" s="103">
        <v>46121</v>
      </c>
      <c r="C99" s="77">
        <v>250</v>
      </c>
      <c r="D99" s="71" t="s">
        <v>319</v>
      </c>
      <c r="E99" s="71" t="s">
        <v>320</v>
      </c>
      <c r="F99" s="109" t="s">
        <v>90</v>
      </c>
    </row>
    <row r="100" spans="1:6" s="4" customFormat="1" x14ac:dyDescent="0.25">
      <c r="A100" s="28">
        <v>87</v>
      </c>
      <c r="B100" s="103">
        <v>46123</v>
      </c>
      <c r="C100" s="77">
        <v>4100</v>
      </c>
      <c r="D100" s="71" t="s">
        <v>321</v>
      </c>
      <c r="E100" s="71" t="s">
        <v>322</v>
      </c>
      <c r="F100" s="109" t="s">
        <v>90</v>
      </c>
    </row>
    <row r="101" spans="1:6" s="4" customFormat="1" x14ac:dyDescent="0.25">
      <c r="A101" s="28">
        <v>88</v>
      </c>
      <c r="B101" s="103">
        <v>46126</v>
      </c>
      <c r="C101" s="77">
        <f>4271+4803.81</f>
        <v>9074.8100000000013</v>
      </c>
      <c r="D101" s="32" t="s">
        <v>57</v>
      </c>
      <c r="E101" s="117" t="s">
        <v>93</v>
      </c>
      <c r="F101" s="109"/>
    </row>
    <row r="102" spans="1:6" s="4" customFormat="1" x14ac:dyDescent="0.25">
      <c r="A102" s="28">
        <v>89</v>
      </c>
      <c r="B102" s="103">
        <v>46126</v>
      </c>
      <c r="C102" s="77">
        <f>2488+3197</f>
        <v>5685</v>
      </c>
      <c r="D102" s="32" t="s">
        <v>74</v>
      </c>
      <c r="E102" s="117" t="s">
        <v>16</v>
      </c>
      <c r="F102" s="109"/>
    </row>
    <row r="103" spans="1:6" s="4" customFormat="1" x14ac:dyDescent="0.25">
      <c r="A103" s="28">
        <v>90</v>
      </c>
      <c r="B103" s="103">
        <v>46126</v>
      </c>
      <c r="C103" s="77">
        <v>4103.1099999999997</v>
      </c>
      <c r="D103" s="32" t="s">
        <v>24</v>
      </c>
      <c r="E103" s="117" t="s">
        <v>16</v>
      </c>
      <c r="F103" s="109"/>
    </row>
    <row r="104" spans="1:6" s="4" customFormat="1" x14ac:dyDescent="0.25">
      <c r="A104" s="28">
        <v>91</v>
      </c>
      <c r="B104" s="103">
        <v>46126</v>
      </c>
      <c r="C104" s="77">
        <v>336.4</v>
      </c>
      <c r="D104" s="32" t="s">
        <v>84</v>
      </c>
      <c r="E104" s="117" t="s">
        <v>16</v>
      </c>
      <c r="F104" s="109"/>
    </row>
    <row r="105" spans="1:6" s="4" customFormat="1" x14ac:dyDescent="0.25">
      <c r="A105" s="28">
        <v>92</v>
      </c>
      <c r="B105" s="103">
        <v>46126</v>
      </c>
      <c r="C105" s="77">
        <v>18755</v>
      </c>
      <c r="D105" s="32" t="s">
        <v>174</v>
      </c>
      <c r="E105" s="117" t="s">
        <v>240</v>
      </c>
      <c r="F105" s="109"/>
    </row>
    <row r="106" spans="1:6" s="4" customFormat="1" x14ac:dyDescent="0.25">
      <c r="A106" s="28">
        <v>93</v>
      </c>
      <c r="B106" s="103">
        <v>46126</v>
      </c>
      <c r="C106" s="77">
        <v>4160</v>
      </c>
      <c r="D106" s="32" t="s">
        <v>66</v>
      </c>
      <c r="E106" s="117" t="s">
        <v>16</v>
      </c>
      <c r="F106" s="109"/>
    </row>
    <row r="107" spans="1:6" s="4" customFormat="1" x14ac:dyDescent="0.25">
      <c r="A107" s="28">
        <v>94</v>
      </c>
      <c r="B107" s="103">
        <v>46126</v>
      </c>
      <c r="C107" s="77">
        <v>1540</v>
      </c>
      <c r="D107" s="32" t="s">
        <v>59</v>
      </c>
      <c r="E107" s="117" t="s">
        <v>17</v>
      </c>
      <c r="F107" s="109"/>
    </row>
    <row r="108" spans="1:6" s="4" customFormat="1" x14ac:dyDescent="0.25">
      <c r="A108" s="28">
        <v>95</v>
      </c>
      <c r="B108" s="103">
        <v>46126</v>
      </c>
      <c r="C108" s="77">
        <v>653.4</v>
      </c>
      <c r="D108" s="32" t="s">
        <v>115</v>
      </c>
      <c r="E108" s="117" t="s">
        <v>109</v>
      </c>
      <c r="F108" s="109"/>
    </row>
    <row r="109" spans="1:6" s="4" customFormat="1" x14ac:dyDescent="0.25">
      <c r="A109" s="28">
        <v>96</v>
      </c>
      <c r="B109" s="103">
        <v>46126</v>
      </c>
      <c r="C109" s="77">
        <v>4325.75</v>
      </c>
      <c r="D109" s="32" t="s">
        <v>184</v>
      </c>
      <c r="E109" s="117" t="s">
        <v>16</v>
      </c>
      <c r="F109" s="109"/>
    </row>
    <row r="110" spans="1:6" s="4" customFormat="1" x14ac:dyDescent="0.25">
      <c r="A110" s="28">
        <v>97</v>
      </c>
      <c r="B110" s="103">
        <v>46126</v>
      </c>
      <c r="C110" s="77">
        <f>665.5+140.48</f>
        <v>805.98</v>
      </c>
      <c r="D110" s="32" t="s">
        <v>114</v>
      </c>
      <c r="E110" s="117" t="s">
        <v>241</v>
      </c>
      <c r="F110" s="109"/>
    </row>
    <row r="111" spans="1:6" s="4" customFormat="1" x14ac:dyDescent="0.25">
      <c r="A111" s="28">
        <v>98</v>
      </c>
      <c r="B111" s="103">
        <v>46126</v>
      </c>
      <c r="C111" s="77">
        <f>69466.96+29357.42</f>
        <v>98824.38</v>
      </c>
      <c r="D111" s="32" t="s">
        <v>117</v>
      </c>
      <c r="E111" s="117" t="s">
        <v>242</v>
      </c>
      <c r="F111" s="109"/>
    </row>
    <row r="112" spans="1:6" s="4" customFormat="1" x14ac:dyDescent="0.25">
      <c r="A112" s="28">
        <v>99</v>
      </c>
      <c r="B112" s="103">
        <v>46126</v>
      </c>
      <c r="C112" s="77">
        <f>634522.19+2361754.23</f>
        <v>2996276.42</v>
      </c>
      <c r="D112" s="32" t="s">
        <v>104</v>
      </c>
      <c r="E112" s="117" t="s">
        <v>127</v>
      </c>
      <c r="F112" s="109"/>
    </row>
    <row r="113" spans="1:6" s="4" customFormat="1" x14ac:dyDescent="0.25">
      <c r="A113" s="28">
        <v>100</v>
      </c>
      <c r="B113" s="103">
        <v>46127</v>
      </c>
      <c r="C113" s="77">
        <v>1860.47</v>
      </c>
      <c r="D113" s="32" t="s">
        <v>57</v>
      </c>
      <c r="E113" s="117" t="s">
        <v>20</v>
      </c>
      <c r="F113" s="109"/>
    </row>
    <row r="114" spans="1:6" s="4" customFormat="1" x14ac:dyDescent="0.25">
      <c r="A114" s="28">
        <v>101</v>
      </c>
      <c r="B114" s="103">
        <v>46127</v>
      </c>
      <c r="C114" s="77">
        <v>225.79</v>
      </c>
      <c r="D114" s="32" t="s">
        <v>60</v>
      </c>
      <c r="E114" s="117" t="s">
        <v>16</v>
      </c>
      <c r="F114" s="109"/>
    </row>
    <row r="115" spans="1:6" s="4" customFormat="1" x14ac:dyDescent="0.25">
      <c r="A115" s="28">
        <v>102</v>
      </c>
      <c r="B115" s="103">
        <v>46127</v>
      </c>
      <c r="C115" s="100">
        <v>192.5</v>
      </c>
      <c r="D115" s="32" t="s">
        <v>74</v>
      </c>
      <c r="E115" s="117" t="s">
        <v>243</v>
      </c>
      <c r="F115" s="109"/>
    </row>
    <row r="116" spans="1:6" s="4" customFormat="1" x14ac:dyDescent="0.25">
      <c r="A116" s="28">
        <v>103</v>
      </c>
      <c r="B116" s="103">
        <v>46127</v>
      </c>
      <c r="C116" s="77">
        <v>3165.19</v>
      </c>
      <c r="D116" s="32" t="s">
        <v>185</v>
      </c>
      <c r="E116" s="117" t="s">
        <v>21</v>
      </c>
      <c r="F116" s="109"/>
    </row>
    <row r="117" spans="1:6" s="4" customFormat="1" x14ac:dyDescent="0.25">
      <c r="A117" s="28">
        <v>104</v>
      </c>
      <c r="B117" s="103">
        <v>46127</v>
      </c>
      <c r="C117" s="77">
        <f>7596.63+6921.2</f>
        <v>14517.83</v>
      </c>
      <c r="D117" s="32" t="s">
        <v>65</v>
      </c>
      <c r="E117" s="117" t="s">
        <v>244</v>
      </c>
      <c r="F117" s="109"/>
    </row>
    <row r="118" spans="1:6" s="4" customFormat="1" x14ac:dyDescent="0.25">
      <c r="A118" s="28">
        <v>105</v>
      </c>
      <c r="B118" s="103">
        <v>46127</v>
      </c>
      <c r="C118" s="77">
        <v>2000</v>
      </c>
      <c r="D118" s="32" t="s">
        <v>24</v>
      </c>
      <c r="E118" s="117" t="s">
        <v>16</v>
      </c>
      <c r="F118" s="109"/>
    </row>
    <row r="119" spans="1:6" s="4" customFormat="1" x14ac:dyDescent="0.25">
      <c r="A119" s="28">
        <v>106</v>
      </c>
      <c r="B119" s="103">
        <v>46127</v>
      </c>
      <c r="C119" s="77">
        <v>2689.83</v>
      </c>
      <c r="D119" s="32" t="s">
        <v>77</v>
      </c>
      <c r="E119" s="117" t="s">
        <v>20</v>
      </c>
      <c r="F119" s="109"/>
    </row>
    <row r="120" spans="1:6" s="4" customFormat="1" x14ac:dyDescent="0.25">
      <c r="A120" s="28">
        <v>107</v>
      </c>
      <c r="B120" s="103">
        <v>46127</v>
      </c>
      <c r="C120" s="77">
        <v>3025</v>
      </c>
      <c r="D120" s="32" t="s">
        <v>180</v>
      </c>
      <c r="E120" s="117" t="s">
        <v>234</v>
      </c>
      <c r="F120" s="109"/>
    </row>
    <row r="121" spans="1:6" s="4" customFormat="1" x14ac:dyDescent="0.25">
      <c r="A121" s="28">
        <v>108</v>
      </c>
      <c r="B121" s="103">
        <v>46127</v>
      </c>
      <c r="C121" s="77">
        <v>29.95</v>
      </c>
      <c r="D121" s="32" t="s">
        <v>80</v>
      </c>
      <c r="E121" s="117" t="s">
        <v>245</v>
      </c>
      <c r="F121" s="109"/>
    </row>
    <row r="122" spans="1:6" s="4" customFormat="1" x14ac:dyDescent="0.25">
      <c r="A122" s="28">
        <v>109</v>
      </c>
      <c r="B122" s="103">
        <v>46127</v>
      </c>
      <c r="C122" s="77">
        <f>1860.47</f>
        <v>1860.47</v>
      </c>
      <c r="D122" s="32" t="s">
        <v>186</v>
      </c>
      <c r="E122" s="117" t="s">
        <v>288</v>
      </c>
      <c r="F122" s="109"/>
    </row>
    <row r="123" spans="1:6" s="4" customFormat="1" x14ac:dyDescent="0.25">
      <c r="A123" s="28">
        <v>110</v>
      </c>
      <c r="B123" s="103">
        <v>46127</v>
      </c>
      <c r="C123" s="77">
        <v>20570</v>
      </c>
      <c r="D123" s="32" t="s">
        <v>187</v>
      </c>
      <c r="E123" s="117" t="s">
        <v>246</v>
      </c>
      <c r="F123" s="109"/>
    </row>
    <row r="124" spans="1:6" s="4" customFormat="1" x14ac:dyDescent="0.25">
      <c r="A124" s="28">
        <v>111</v>
      </c>
      <c r="B124" s="103">
        <v>46127</v>
      </c>
      <c r="C124" s="77">
        <f>205095</f>
        <v>205095</v>
      </c>
      <c r="D124" s="32" t="s">
        <v>104</v>
      </c>
      <c r="E124" s="71" t="s">
        <v>127</v>
      </c>
      <c r="F124" s="109"/>
    </row>
    <row r="125" spans="1:6" s="4" customFormat="1" x14ac:dyDescent="0.25">
      <c r="A125" s="28">
        <v>112</v>
      </c>
      <c r="B125" s="103">
        <v>46128</v>
      </c>
      <c r="C125" s="100">
        <v>5020</v>
      </c>
      <c r="D125" s="32" t="s">
        <v>188</v>
      </c>
      <c r="E125" s="117" t="s">
        <v>282</v>
      </c>
      <c r="F125" s="109"/>
    </row>
    <row r="126" spans="1:6" s="4" customFormat="1" x14ac:dyDescent="0.25">
      <c r="A126" s="28">
        <v>113</v>
      </c>
      <c r="B126" s="103">
        <v>46128</v>
      </c>
      <c r="C126" s="77">
        <v>3953</v>
      </c>
      <c r="D126" s="32" t="s">
        <v>189</v>
      </c>
      <c r="E126" s="117" t="s">
        <v>282</v>
      </c>
      <c r="F126" s="109"/>
    </row>
    <row r="127" spans="1:6" s="4" customFormat="1" x14ac:dyDescent="0.25">
      <c r="A127" s="28">
        <v>114</v>
      </c>
      <c r="B127" s="103">
        <v>46128</v>
      </c>
      <c r="C127" s="77">
        <v>327.13</v>
      </c>
      <c r="D127" s="32" t="s">
        <v>102</v>
      </c>
      <c r="E127" s="117" t="s">
        <v>94</v>
      </c>
      <c r="F127" s="109"/>
    </row>
    <row r="128" spans="1:6" s="4" customFormat="1" x14ac:dyDescent="0.25">
      <c r="A128" s="28">
        <v>115</v>
      </c>
      <c r="B128" s="103">
        <v>46128</v>
      </c>
      <c r="C128" s="77">
        <v>3022.6</v>
      </c>
      <c r="D128" s="32" t="s">
        <v>101</v>
      </c>
      <c r="E128" s="117" t="s">
        <v>247</v>
      </c>
      <c r="F128" s="109"/>
    </row>
    <row r="129" spans="1:6" s="4" customFormat="1" x14ac:dyDescent="0.25">
      <c r="A129" s="28">
        <v>116</v>
      </c>
      <c r="B129" s="103">
        <v>46128</v>
      </c>
      <c r="C129" s="77">
        <v>129</v>
      </c>
      <c r="D129" s="32" t="s">
        <v>190</v>
      </c>
      <c r="E129" s="117" t="s">
        <v>248</v>
      </c>
      <c r="F129" s="109"/>
    </row>
    <row r="130" spans="1:6" s="4" customFormat="1" x14ac:dyDescent="0.25">
      <c r="A130" s="28">
        <v>117</v>
      </c>
      <c r="B130" s="103">
        <v>46128</v>
      </c>
      <c r="C130" s="70">
        <v>350636.27</v>
      </c>
      <c r="D130" s="32" t="s">
        <v>23</v>
      </c>
      <c r="E130" s="117" t="s">
        <v>289</v>
      </c>
      <c r="F130" s="109"/>
    </row>
    <row r="131" spans="1:6" s="4" customFormat="1" x14ac:dyDescent="0.25">
      <c r="A131" s="28">
        <v>118</v>
      </c>
      <c r="B131" s="103">
        <v>46128</v>
      </c>
      <c r="C131" s="70">
        <v>1508.24</v>
      </c>
      <c r="D131" s="32" t="s">
        <v>191</v>
      </c>
      <c r="E131" s="32" t="s">
        <v>249</v>
      </c>
      <c r="F131" s="109"/>
    </row>
    <row r="132" spans="1:6" s="4" customFormat="1" x14ac:dyDescent="0.25">
      <c r="A132" s="28">
        <v>119</v>
      </c>
      <c r="B132" s="103">
        <v>46128</v>
      </c>
      <c r="C132" s="77">
        <v>2375.67</v>
      </c>
      <c r="D132" s="32" t="s">
        <v>186</v>
      </c>
      <c r="E132" s="117" t="s">
        <v>288</v>
      </c>
      <c r="F132" s="109"/>
    </row>
    <row r="133" spans="1:6" s="4" customFormat="1" x14ac:dyDescent="0.25">
      <c r="A133" s="28">
        <v>120</v>
      </c>
      <c r="B133" s="103">
        <v>46128</v>
      </c>
      <c r="C133" s="77">
        <v>1512.5</v>
      </c>
      <c r="D133" s="32" t="s">
        <v>15</v>
      </c>
      <c r="E133" s="117" t="s">
        <v>250</v>
      </c>
      <c r="F133" s="109"/>
    </row>
    <row r="134" spans="1:6" s="4" customFormat="1" x14ac:dyDescent="0.25">
      <c r="A134" s="28">
        <v>121</v>
      </c>
      <c r="B134" s="103">
        <v>46128</v>
      </c>
      <c r="C134" s="77">
        <v>114</v>
      </c>
      <c r="D134" s="71" t="s">
        <v>107</v>
      </c>
      <c r="E134" s="71" t="s">
        <v>92</v>
      </c>
      <c r="F134" s="109" t="s">
        <v>90</v>
      </c>
    </row>
    <row r="135" spans="1:6" s="4" customFormat="1" x14ac:dyDescent="0.25">
      <c r="A135" s="28">
        <v>122</v>
      </c>
      <c r="B135" s="103">
        <v>46129</v>
      </c>
      <c r="C135" s="77">
        <v>6304.1</v>
      </c>
      <c r="D135" s="32" t="s">
        <v>66</v>
      </c>
      <c r="E135" s="117" t="s">
        <v>290</v>
      </c>
      <c r="F135" s="109"/>
    </row>
    <row r="136" spans="1:6" s="4" customFormat="1" x14ac:dyDescent="0.25">
      <c r="A136" s="28">
        <v>123</v>
      </c>
      <c r="B136" s="103">
        <v>46129</v>
      </c>
      <c r="C136" s="77">
        <f>90754.1-3630.13</f>
        <v>87123.97</v>
      </c>
      <c r="D136" s="32" t="s">
        <v>98</v>
      </c>
      <c r="E136" s="117" t="s">
        <v>251</v>
      </c>
      <c r="F136" s="109"/>
    </row>
    <row r="137" spans="1:6" s="4" customFormat="1" x14ac:dyDescent="0.25">
      <c r="A137" s="28">
        <v>124</v>
      </c>
      <c r="B137" s="103">
        <v>46129</v>
      </c>
      <c r="C137" s="77">
        <v>140</v>
      </c>
      <c r="D137" s="32" t="s">
        <v>192</v>
      </c>
      <c r="E137" s="117" t="s">
        <v>17</v>
      </c>
      <c r="F137" s="110"/>
    </row>
    <row r="138" spans="1:6" s="4" customFormat="1" x14ac:dyDescent="0.25">
      <c r="A138" s="28">
        <v>125</v>
      </c>
      <c r="B138" s="103">
        <v>46129</v>
      </c>
      <c r="C138" s="30">
        <v>3238.57</v>
      </c>
      <c r="D138" s="32" t="s">
        <v>24</v>
      </c>
      <c r="E138" s="117" t="s">
        <v>16</v>
      </c>
      <c r="F138" s="110"/>
    </row>
    <row r="139" spans="1:6" s="4" customFormat="1" x14ac:dyDescent="0.25">
      <c r="A139" s="28">
        <v>126</v>
      </c>
      <c r="B139" s="103">
        <v>46129</v>
      </c>
      <c r="C139" s="77">
        <v>2213.75</v>
      </c>
      <c r="D139" s="32" t="s">
        <v>193</v>
      </c>
      <c r="E139" s="117" t="s">
        <v>82</v>
      </c>
      <c r="F139" s="109"/>
    </row>
    <row r="140" spans="1:6" s="4" customFormat="1" x14ac:dyDescent="0.25">
      <c r="A140" s="28">
        <v>127</v>
      </c>
      <c r="B140" s="103">
        <v>46129</v>
      </c>
      <c r="C140" s="77">
        <f>460.46+534.38</f>
        <v>994.83999999999992</v>
      </c>
      <c r="D140" s="32" t="s">
        <v>194</v>
      </c>
      <c r="E140" s="117" t="s">
        <v>82</v>
      </c>
      <c r="F140" s="109"/>
    </row>
    <row r="141" spans="1:6" s="4" customFormat="1" x14ac:dyDescent="0.25">
      <c r="A141" s="28">
        <v>128</v>
      </c>
      <c r="B141" s="103">
        <v>46129</v>
      </c>
      <c r="C141" s="77">
        <v>48098.71</v>
      </c>
      <c r="D141" s="32" t="s">
        <v>195</v>
      </c>
      <c r="E141" s="117" t="s">
        <v>96</v>
      </c>
      <c r="F141" s="109"/>
    </row>
    <row r="142" spans="1:6" s="4" customFormat="1" x14ac:dyDescent="0.25">
      <c r="A142" s="28">
        <v>129</v>
      </c>
      <c r="B142" s="103">
        <v>46130</v>
      </c>
      <c r="C142" s="77">
        <v>145</v>
      </c>
      <c r="D142" s="71" t="s">
        <v>157</v>
      </c>
      <c r="E142" s="71" t="s">
        <v>325</v>
      </c>
      <c r="F142" s="109" t="s">
        <v>90</v>
      </c>
    </row>
    <row r="143" spans="1:6" s="4" customFormat="1" x14ac:dyDescent="0.25">
      <c r="A143" s="28">
        <v>130</v>
      </c>
      <c r="B143" s="103">
        <v>46130</v>
      </c>
      <c r="C143" s="77">
        <v>149.94999999999999</v>
      </c>
      <c r="D143" s="71" t="s">
        <v>323</v>
      </c>
      <c r="E143" s="71" t="s">
        <v>92</v>
      </c>
      <c r="F143" s="109" t="s">
        <v>90</v>
      </c>
    </row>
    <row r="144" spans="1:6" s="4" customFormat="1" x14ac:dyDescent="0.25">
      <c r="A144" s="28">
        <v>131</v>
      </c>
      <c r="B144" s="103">
        <v>46132</v>
      </c>
      <c r="C144" s="77">
        <v>1829</v>
      </c>
      <c r="D144" s="71" t="s">
        <v>324</v>
      </c>
      <c r="E144" s="71" t="s">
        <v>111</v>
      </c>
      <c r="F144" s="109" t="s">
        <v>90</v>
      </c>
    </row>
    <row r="145" spans="1:6" s="4" customFormat="1" x14ac:dyDescent="0.25">
      <c r="A145" s="28">
        <v>132</v>
      </c>
      <c r="B145" s="103">
        <v>46132</v>
      </c>
      <c r="C145" s="100">
        <f>128561.44-10624.91</f>
        <v>117936.53</v>
      </c>
      <c r="D145" s="32" t="s">
        <v>100</v>
      </c>
      <c r="E145" s="117" t="s">
        <v>252</v>
      </c>
      <c r="F145" s="109"/>
    </row>
    <row r="146" spans="1:6" s="4" customFormat="1" x14ac:dyDescent="0.25">
      <c r="A146" s="28">
        <v>133</v>
      </c>
      <c r="B146" s="103">
        <v>46132</v>
      </c>
      <c r="C146" s="77">
        <v>10468.69</v>
      </c>
      <c r="D146" s="32" t="s">
        <v>84</v>
      </c>
      <c r="E146" s="117" t="s">
        <v>16</v>
      </c>
      <c r="F146" s="109"/>
    </row>
    <row r="147" spans="1:6" s="4" customFormat="1" x14ac:dyDescent="0.25">
      <c r="A147" s="28">
        <v>134</v>
      </c>
      <c r="B147" s="103">
        <v>46132</v>
      </c>
      <c r="C147" s="77">
        <f>266.81+133.4</f>
        <v>400.21000000000004</v>
      </c>
      <c r="D147" s="32" t="s">
        <v>196</v>
      </c>
      <c r="E147" s="117" t="s">
        <v>16</v>
      </c>
      <c r="F147" s="109"/>
    </row>
    <row r="148" spans="1:6" s="4" customFormat="1" x14ac:dyDescent="0.25">
      <c r="A148" s="28">
        <v>135</v>
      </c>
      <c r="B148" s="103">
        <v>46132</v>
      </c>
      <c r="C148" s="77">
        <v>833.27</v>
      </c>
      <c r="D148" s="32" t="s">
        <v>197</v>
      </c>
      <c r="E148" s="117" t="s">
        <v>253</v>
      </c>
      <c r="F148" s="109"/>
    </row>
    <row r="149" spans="1:6" s="4" customFormat="1" x14ac:dyDescent="0.25">
      <c r="A149" s="28">
        <v>136</v>
      </c>
      <c r="B149" s="103">
        <v>46132</v>
      </c>
      <c r="C149" s="77">
        <v>1178.9100000000001</v>
      </c>
      <c r="D149" s="32" t="s">
        <v>354</v>
      </c>
      <c r="E149" s="118" t="s">
        <v>355</v>
      </c>
      <c r="F149" s="109"/>
    </row>
    <row r="150" spans="1:6" s="4" customFormat="1" x14ac:dyDescent="0.25">
      <c r="A150" s="28">
        <v>137</v>
      </c>
      <c r="B150" s="103">
        <v>46132</v>
      </c>
      <c r="C150" s="77">
        <v>10624.91</v>
      </c>
      <c r="D150" s="32" t="s">
        <v>100</v>
      </c>
      <c r="E150" s="117" t="s">
        <v>254</v>
      </c>
      <c r="F150" s="109"/>
    </row>
    <row r="151" spans="1:6" s="4" customFormat="1" x14ac:dyDescent="0.25">
      <c r="A151" s="28">
        <v>138</v>
      </c>
      <c r="B151" s="103">
        <v>46133</v>
      </c>
      <c r="C151" s="77">
        <v>624.33000000000004</v>
      </c>
      <c r="D151" s="32" t="s">
        <v>78</v>
      </c>
      <c r="E151" s="117" t="s">
        <v>288</v>
      </c>
      <c r="F151" s="109"/>
    </row>
    <row r="152" spans="1:6" s="4" customFormat="1" x14ac:dyDescent="0.25">
      <c r="A152" s="28">
        <v>139</v>
      </c>
      <c r="B152" s="103">
        <v>46133</v>
      </c>
      <c r="C152" s="77">
        <v>481668.54</v>
      </c>
      <c r="D152" s="32" t="s">
        <v>116</v>
      </c>
      <c r="E152" s="117" t="s">
        <v>255</v>
      </c>
      <c r="F152" s="109"/>
    </row>
    <row r="153" spans="1:6" s="4" customFormat="1" x14ac:dyDescent="0.25">
      <c r="A153" s="28">
        <v>140</v>
      </c>
      <c r="B153" s="103">
        <v>46133</v>
      </c>
      <c r="C153" s="77">
        <v>300</v>
      </c>
      <c r="D153" s="31" t="s">
        <v>126</v>
      </c>
      <c r="E153" s="117" t="s">
        <v>256</v>
      </c>
      <c r="F153" s="109"/>
    </row>
    <row r="154" spans="1:6" s="4" customFormat="1" x14ac:dyDescent="0.25">
      <c r="A154" s="28">
        <v>141</v>
      </c>
      <c r="B154" s="103">
        <v>46133</v>
      </c>
      <c r="C154" s="77">
        <v>300</v>
      </c>
      <c r="D154" s="31" t="s">
        <v>126</v>
      </c>
      <c r="E154" s="117" t="s">
        <v>256</v>
      </c>
      <c r="F154" s="109"/>
    </row>
    <row r="155" spans="1:6" s="4" customFormat="1" x14ac:dyDescent="0.25">
      <c r="A155" s="28">
        <v>142</v>
      </c>
      <c r="B155" s="103">
        <v>46133</v>
      </c>
      <c r="C155" s="77">
        <v>300</v>
      </c>
      <c r="D155" s="31" t="s">
        <v>126</v>
      </c>
      <c r="E155" s="117" t="s">
        <v>256</v>
      </c>
      <c r="F155" s="109"/>
    </row>
    <row r="156" spans="1:6" s="4" customFormat="1" x14ac:dyDescent="0.25">
      <c r="A156" s="28">
        <v>143</v>
      </c>
      <c r="B156" s="103">
        <v>46133</v>
      </c>
      <c r="C156" s="77">
        <v>300</v>
      </c>
      <c r="D156" s="31" t="s">
        <v>126</v>
      </c>
      <c r="E156" s="117" t="s">
        <v>256</v>
      </c>
      <c r="F156" s="109"/>
    </row>
    <row r="157" spans="1:6" s="4" customFormat="1" x14ac:dyDescent="0.25">
      <c r="A157" s="28">
        <v>144</v>
      </c>
      <c r="B157" s="103">
        <v>46133</v>
      </c>
      <c r="C157" s="77">
        <v>300</v>
      </c>
      <c r="D157" s="31" t="s">
        <v>126</v>
      </c>
      <c r="E157" s="117" t="s">
        <v>256</v>
      </c>
      <c r="F157" s="109"/>
    </row>
    <row r="158" spans="1:6" s="4" customFormat="1" x14ac:dyDescent="0.25">
      <c r="A158" s="28">
        <v>145</v>
      </c>
      <c r="B158" s="103">
        <v>46133</v>
      </c>
      <c r="C158" s="77">
        <v>300</v>
      </c>
      <c r="D158" s="31" t="s">
        <v>126</v>
      </c>
      <c r="E158" s="117" t="s">
        <v>256</v>
      </c>
      <c r="F158" s="109"/>
    </row>
    <row r="159" spans="1:6" s="4" customFormat="1" x14ac:dyDescent="0.25">
      <c r="A159" s="28">
        <v>146</v>
      </c>
      <c r="B159" s="103">
        <v>46133</v>
      </c>
      <c r="C159" s="77">
        <v>300</v>
      </c>
      <c r="D159" s="31" t="s">
        <v>126</v>
      </c>
      <c r="E159" s="117" t="s">
        <v>256</v>
      </c>
      <c r="F159" s="109"/>
    </row>
    <row r="160" spans="1:6" s="4" customFormat="1" x14ac:dyDescent="0.25">
      <c r="A160" s="28">
        <v>147</v>
      </c>
      <c r="B160" s="103">
        <v>46133</v>
      </c>
      <c r="C160" s="77">
        <v>375</v>
      </c>
      <c r="D160" s="71" t="s">
        <v>324</v>
      </c>
      <c r="E160" s="71" t="s">
        <v>111</v>
      </c>
      <c r="F160" s="109" t="s">
        <v>90</v>
      </c>
    </row>
    <row r="161" spans="1:6" s="4" customFormat="1" x14ac:dyDescent="0.25">
      <c r="A161" s="28">
        <v>148</v>
      </c>
      <c r="B161" s="103">
        <v>46133</v>
      </c>
      <c r="C161" s="77">
        <v>1980</v>
      </c>
      <c r="D161" s="71" t="s">
        <v>326</v>
      </c>
      <c r="E161" s="71" t="s">
        <v>122</v>
      </c>
      <c r="F161" s="109" t="s">
        <v>90</v>
      </c>
    </row>
    <row r="162" spans="1:6" s="4" customFormat="1" x14ac:dyDescent="0.25">
      <c r="A162" s="28">
        <v>149</v>
      </c>
      <c r="B162" s="103">
        <v>46133</v>
      </c>
      <c r="C162" s="77">
        <v>1020</v>
      </c>
      <c r="D162" s="71" t="s">
        <v>326</v>
      </c>
      <c r="E162" s="71" t="s">
        <v>122</v>
      </c>
      <c r="F162" s="109" t="s">
        <v>90</v>
      </c>
    </row>
    <row r="163" spans="1:6" s="4" customFormat="1" x14ac:dyDescent="0.25">
      <c r="A163" s="28">
        <v>150</v>
      </c>
      <c r="B163" s="103">
        <v>46134</v>
      </c>
      <c r="C163" s="77">
        <v>14600</v>
      </c>
      <c r="D163" s="32" t="s">
        <v>141</v>
      </c>
      <c r="E163" s="117" t="s">
        <v>257</v>
      </c>
      <c r="F163" s="109"/>
    </row>
    <row r="164" spans="1:6" s="4" customFormat="1" x14ac:dyDescent="0.25">
      <c r="A164" s="28">
        <v>151</v>
      </c>
      <c r="B164" s="103">
        <v>46134</v>
      </c>
      <c r="C164" s="32">
        <v>222</v>
      </c>
      <c r="D164" s="32" t="s">
        <v>198</v>
      </c>
      <c r="E164" s="117" t="s">
        <v>258</v>
      </c>
      <c r="F164" s="111"/>
    </row>
    <row r="165" spans="1:6" s="4" customFormat="1" x14ac:dyDescent="0.25">
      <c r="A165" s="28">
        <v>152</v>
      </c>
      <c r="B165" s="103">
        <v>46134</v>
      </c>
      <c r="C165" s="77">
        <v>1815</v>
      </c>
      <c r="D165" s="32" t="s">
        <v>81</v>
      </c>
      <c r="E165" s="117" t="s">
        <v>79</v>
      </c>
      <c r="F165" s="109"/>
    </row>
    <row r="166" spans="1:6" s="4" customFormat="1" x14ac:dyDescent="0.25">
      <c r="A166" s="28">
        <v>153</v>
      </c>
      <c r="B166" s="103">
        <v>46134</v>
      </c>
      <c r="C166" s="77">
        <v>6294.37</v>
      </c>
      <c r="D166" s="32" t="s">
        <v>199</v>
      </c>
      <c r="E166" s="117" t="s">
        <v>87</v>
      </c>
      <c r="F166" s="109"/>
    </row>
    <row r="167" spans="1:6" s="4" customFormat="1" x14ac:dyDescent="0.25">
      <c r="A167" s="28">
        <v>154</v>
      </c>
      <c r="B167" s="103">
        <v>46134</v>
      </c>
      <c r="C167" s="77">
        <v>2250.6</v>
      </c>
      <c r="D167" s="32" t="s">
        <v>200</v>
      </c>
      <c r="E167" s="117" t="s">
        <v>259</v>
      </c>
      <c r="F167" s="109"/>
    </row>
    <row r="168" spans="1:6" s="4" customFormat="1" x14ac:dyDescent="0.25">
      <c r="A168" s="28">
        <v>155</v>
      </c>
      <c r="B168" s="103">
        <v>46134</v>
      </c>
      <c r="C168" s="77">
        <v>353.21</v>
      </c>
      <c r="D168" s="32" t="s">
        <v>144</v>
      </c>
      <c r="E168" s="117" t="s">
        <v>21</v>
      </c>
      <c r="F168" s="109"/>
    </row>
    <row r="169" spans="1:6" s="4" customFormat="1" x14ac:dyDescent="0.25">
      <c r="A169" s="28">
        <v>156</v>
      </c>
      <c r="B169" s="103">
        <v>46134</v>
      </c>
      <c r="C169" s="77">
        <v>39787.11</v>
      </c>
      <c r="D169" s="32" t="s">
        <v>102</v>
      </c>
      <c r="E169" s="117" t="s">
        <v>94</v>
      </c>
      <c r="F169" s="109"/>
    </row>
    <row r="170" spans="1:6" s="4" customFormat="1" x14ac:dyDescent="0.25">
      <c r="A170" s="28">
        <v>157</v>
      </c>
      <c r="B170" s="103">
        <v>46134</v>
      </c>
      <c r="C170" s="77">
        <v>34.409999999999997</v>
      </c>
      <c r="D170" s="32" t="s">
        <v>14</v>
      </c>
      <c r="E170" s="117" t="s">
        <v>19</v>
      </c>
      <c r="F170" s="109"/>
    </row>
    <row r="171" spans="1:6" s="4" customFormat="1" x14ac:dyDescent="0.25">
      <c r="A171" s="28">
        <v>158</v>
      </c>
      <c r="B171" s="103">
        <v>46134</v>
      </c>
      <c r="C171" s="77">
        <v>2156.38</v>
      </c>
      <c r="D171" s="32" t="s">
        <v>120</v>
      </c>
      <c r="E171" s="117" t="s">
        <v>17</v>
      </c>
      <c r="F171" s="109"/>
    </row>
    <row r="172" spans="1:6" s="4" customFormat="1" x14ac:dyDescent="0.25">
      <c r="A172" s="28">
        <v>159</v>
      </c>
      <c r="B172" s="103">
        <v>46134</v>
      </c>
      <c r="C172" s="77">
        <v>78045</v>
      </c>
      <c r="D172" s="32" t="s">
        <v>201</v>
      </c>
      <c r="E172" s="117" t="s">
        <v>16</v>
      </c>
      <c r="F172" s="109"/>
    </row>
    <row r="173" spans="1:6" s="4" customFormat="1" x14ac:dyDescent="0.25">
      <c r="A173" s="28">
        <v>160</v>
      </c>
      <c r="B173" s="103">
        <v>46134</v>
      </c>
      <c r="C173" s="77">
        <f>10385.93+4069.17+5942.32+9381.53</f>
        <v>29778.949999999997</v>
      </c>
      <c r="D173" s="32" t="s">
        <v>191</v>
      </c>
      <c r="E173" s="117" t="s">
        <v>260</v>
      </c>
      <c r="F173" s="109"/>
    </row>
    <row r="174" spans="1:6" s="4" customFormat="1" x14ac:dyDescent="0.25">
      <c r="A174" s="28">
        <v>161</v>
      </c>
      <c r="B174" s="103">
        <v>46134</v>
      </c>
      <c r="C174" s="77">
        <f>11590.95+16713.78+4778.97</f>
        <v>33083.699999999997</v>
      </c>
      <c r="D174" s="32" t="s">
        <v>179</v>
      </c>
      <c r="E174" s="117" t="s">
        <v>233</v>
      </c>
      <c r="F174" s="109"/>
    </row>
    <row r="175" spans="1:6" s="4" customFormat="1" x14ac:dyDescent="0.25">
      <c r="A175" s="28">
        <v>162</v>
      </c>
      <c r="B175" s="103">
        <v>46134</v>
      </c>
      <c r="C175" s="77">
        <v>987.36</v>
      </c>
      <c r="D175" s="32" t="s">
        <v>136</v>
      </c>
      <c r="E175" s="117" t="s">
        <v>128</v>
      </c>
      <c r="F175" s="109"/>
    </row>
    <row r="176" spans="1:6" s="4" customFormat="1" x14ac:dyDescent="0.25">
      <c r="A176" s="28">
        <v>163</v>
      </c>
      <c r="B176" s="103">
        <v>46134</v>
      </c>
      <c r="C176" s="77">
        <f>165528</f>
        <v>165528</v>
      </c>
      <c r="D176" s="32" t="s">
        <v>104</v>
      </c>
      <c r="E176" s="71" t="s">
        <v>127</v>
      </c>
      <c r="F176" s="109"/>
    </row>
    <row r="177" spans="1:6" s="4" customFormat="1" x14ac:dyDescent="0.25">
      <c r="A177" s="28">
        <v>164</v>
      </c>
      <c r="B177" s="103">
        <v>46134</v>
      </c>
      <c r="C177" s="77">
        <v>4940.83</v>
      </c>
      <c r="D177" s="71" t="s">
        <v>327</v>
      </c>
      <c r="E177" s="71" t="s">
        <v>318</v>
      </c>
      <c r="F177" s="109" t="s">
        <v>90</v>
      </c>
    </row>
    <row r="178" spans="1:6" s="4" customFormat="1" x14ac:dyDescent="0.25">
      <c r="A178" s="28">
        <v>165</v>
      </c>
      <c r="B178" s="103">
        <v>46134</v>
      </c>
      <c r="C178" s="77">
        <v>630</v>
      </c>
      <c r="D178" s="71" t="s">
        <v>155</v>
      </c>
      <c r="E178" s="71" t="s">
        <v>156</v>
      </c>
      <c r="F178" s="109" t="s">
        <v>90</v>
      </c>
    </row>
    <row r="179" spans="1:6" s="4" customFormat="1" x14ac:dyDescent="0.25">
      <c r="A179" s="28">
        <v>166</v>
      </c>
      <c r="B179" s="103">
        <v>46134</v>
      </c>
      <c r="C179" s="77">
        <v>260.56</v>
      </c>
      <c r="D179" s="71" t="s">
        <v>152</v>
      </c>
      <c r="E179" s="71" t="s">
        <v>92</v>
      </c>
      <c r="F179" s="109" t="s">
        <v>90</v>
      </c>
    </row>
    <row r="180" spans="1:6" s="4" customFormat="1" x14ac:dyDescent="0.25">
      <c r="A180" s="28">
        <v>167</v>
      </c>
      <c r="B180" s="103">
        <v>46134</v>
      </c>
      <c r="C180" s="77">
        <v>1420</v>
      </c>
      <c r="D180" s="71" t="s">
        <v>328</v>
      </c>
      <c r="E180" s="71" t="s">
        <v>16</v>
      </c>
      <c r="F180" s="109" t="s">
        <v>90</v>
      </c>
    </row>
    <row r="181" spans="1:6" s="4" customFormat="1" x14ac:dyDescent="0.25">
      <c r="A181" s="28">
        <v>168</v>
      </c>
      <c r="B181" s="103">
        <v>46134</v>
      </c>
      <c r="C181" s="77">
        <v>188.62</v>
      </c>
      <c r="D181" s="71" t="s">
        <v>91</v>
      </c>
      <c r="E181" s="71" t="s">
        <v>329</v>
      </c>
      <c r="F181" s="109" t="s">
        <v>90</v>
      </c>
    </row>
    <row r="182" spans="1:6" s="4" customFormat="1" x14ac:dyDescent="0.25">
      <c r="A182" s="28">
        <v>169</v>
      </c>
      <c r="B182" s="103">
        <v>46134</v>
      </c>
      <c r="C182" s="77">
        <v>130</v>
      </c>
      <c r="D182" s="71" t="s">
        <v>324</v>
      </c>
      <c r="E182" s="71" t="s">
        <v>92</v>
      </c>
      <c r="F182" s="109" t="s">
        <v>90</v>
      </c>
    </row>
    <row r="183" spans="1:6" s="4" customFormat="1" x14ac:dyDescent="0.25">
      <c r="A183" s="28">
        <v>170</v>
      </c>
      <c r="B183" s="103">
        <v>46134</v>
      </c>
      <c r="C183" s="77">
        <v>3219.88</v>
      </c>
      <c r="D183" s="71" t="s">
        <v>123</v>
      </c>
      <c r="E183" s="71" t="s">
        <v>16</v>
      </c>
      <c r="F183" s="109" t="s">
        <v>90</v>
      </c>
    </row>
    <row r="184" spans="1:6" s="4" customFormat="1" x14ac:dyDescent="0.25">
      <c r="A184" s="28">
        <v>171</v>
      </c>
      <c r="B184" s="103">
        <v>46134</v>
      </c>
      <c r="C184" s="77">
        <v>180</v>
      </c>
      <c r="D184" s="71" t="s">
        <v>330</v>
      </c>
      <c r="E184" s="71" t="s">
        <v>331</v>
      </c>
      <c r="F184" s="109" t="s">
        <v>90</v>
      </c>
    </row>
    <row r="185" spans="1:6" s="4" customFormat="1" x14ac:dyDescent="0.25">
      <c r="A185" s="28">
        <v>172</v>
      </c>
      <c r="B185" s="103">
        <v>46134</v>
      </c>
      <c r="C185" s="77">
        <v>520</v>
      </c>
      <c r="D185" s="71" t="s">
        <v>154</v>
      </c>
      <c r="E185" s="71" t="s">
        <v>332</v>
      </c>
      <c r="F185" s="109" t="s">
        <v>90</v>
      </c>
    </row>
    <row r="186" spans="1:6" s="4" customFormat="1" x14ac:dyDescent="0.25">
      <c r="A186" s="28">
        <v>173</v>
      </c>
      <c r="B186" s="103">
        <v>46135</v>
      </c>
      <c r="C186" s="77">
        <v>112932</v>
      </c>
      <c r="D186" s="71" t="s">
        <v>351</v>
      </c>
      <c r="E186" s="118" t="s">
        <v>352</v>
      </c>
      <c r="F186" s="109"/>
    </row>
    <row r="187" spans="1:6" s="4" customFormat="1" x14ac:dyDescent="0.25">
      <c r="A187" s="28">
        <v>174</v>
      </c>
      <c r="B187" s="103">
        <v>46135</v>
      </c>
      <c r="C187" s="77">
        <f>198867.13</f>
        <v>198867.13</v>
      </c>
      <c r="D187" s="32" t="s">
        <v>104</v>
      </c>
      <c r="E187" s="71" t="s">
        <v>127</v>
      </c>
      <c r="F187" s="109"/>
    </row>
    <row r="188" spans="1:6" s="4" customFormat="1" x14ac:dyDescent="0.25">
      <c r="A188" s="28">
        <v>175</v>
      </c>
      <c r="B188" s="103">
        <v>46135</v>
      </c>
      <c r="C188" s="77">
        <v>1854.93</v>
      </c>
      <c r="D188" s="32" t="s">
        <v>77</v>
      </c>
      <c r="E188" s="117" t="s">
        <v>261</v>
      </c>
      <c r="F188" s="109"/>
    </row>
    <row r="189" spans="1:6" s="4" customFormat="1" x14ac:dyDescent="0.25">
      <c r="A189" s="28">
        <v>176</v>
      </c>
      <c r="B189" s="103">
        <v>46135</v>
      </c>
      <c r="C189" s="77">
        <v>1176814.93</v>
      </c>
      <c r="D189" s="32" t="s">
        <v>80</v>
      </c>
      <c r="E189" s="117" t="s">
        <v>130</v>
      </c>
      <c r="F189" s="109"/>
    </row>
    <row r="190" spans="1:6" s="4" customFormat="1" x14ac:dyDescent="0.25">
      <c r="A190" s="28">
        <v>177</v>
      </c>
      <c r="B190" s="103">
        <v>46135</v>
      </c>
      <c r="C190" s="77">
        <f>4755.3+4685.12</f>
        <v>9440.42</v>
      </c>
      <c r="D190" s="32" t="s">
        <v>202</v>
      </c>
      <c r="E190" s="117" t="s">
        <v>16</v>
      </c>
      <c r="F190" s="109"/>
    </row>
    <row r="191" spans="1:6" s="4" customFormat="1" x14ac:dyDescent="0.25">
      <c r="A191" s="28">
        <v>178</v>
      </c>
      <c r="B191" s="103">
        <v>46135</v>
      </c>
      <c r="C191" s="77">
        <v>89118.99</v>
      </c>
      <c r="D191" s="32" t="s">
        <v>203</v>
      </c>
      <c r="E191" s="117" t="s">
        <v>150</v>
      </c>
      <c r="F191" s="109"/>
    </row>
    <row r="192" spans="1:6" s="4" customFormat="1" x14ac:dyDescent="0.25">
      <c r="A192" s="28">
        <v>179</v>
      </c>
      <c r="B192" s="103">
        <v>46135</v>
      </c>
      <c r="C192" s="77">
        <v>4614.51</v>
      </c>
      <c r="D192" s="71" t="s">
        <v>317</v>
      </c>
      <c r="E192" s="71" t="s">
        <v>337</v>
      </c>
      <c r="F192" s="109" t="s">
        <v>90</v>
      </c>
    </row>
    <row r="193" spans="1:6" s="4" customFormat="1" x14ac:dyDescent="0.25">
      <c r="A193" s="28">
        <v>180</v>
      </c>
      <c r="B193" s="103">
        <v>46135</v>
      </c>
      <c r="C193" s="77">
        <v>31.05</v>
      </c>
      <c r="D193" s="71" t="s">
        <v>107</v>
      </c>
      <c r="E193" s="71" t="s">
        <v>92</v>
      </c>
      <c r="F193" s="109" t="s">
        <v>90</v>
      </c>
    </row>
    <row r="194" spans="1:6" s="4" customFormat="1" x14ac:dyDescent="0.25">
      <c r="A194" s="28">
        <v>181</v>
      </c>
      <c r="B194" s="103">
        <v>46135</v>
      </c>
      <c r="C194" s="77">
        <v>1324.15</v>
      </c>
      <c r="D194" s="71" t="s">
        <v>123</v>
      </c>
      <c r="E194" s="71" t="s">
        <v>333</v>
      </c>
      <c r="F194" s="109" t="s">
        <v>90</v>
      </c>
    </row>
    <row r="195" spans="1:6" s="4" customFormat="1" x14ac:dyDescent="0.25">
      <c r="A195" s="28">
        <v>182</v>
      </c>
      <c r="B195" s="103">
        <v>46136</v>
      </c>
      <c r="C195" s="77">
        <v>357.6</v>
      </c>
      <c r="D195" s="71" t="s">
        <v>334</v>
      </c>
      <c r="E195" s="71" t="s">
        <v>16</v>
      </c>
      <c r="F195" s="109" t="s">
        <v>90</v>
      </c>
    </row>
    <row r="196" spans="1:6" s="4" customFormat="1" x14ac:dyDescent="0.25">
      <c r="A196" s="28">
        <v>183</v>
      </c>
      <c r="B196" s="103">
        <v>46136</v>
      </c>
      <c r="C196" s="77">
        <v>120.01</v>
      </c>
      <c r="D196" s="71" t="s">
        <v>106</v>
      </c>
      <c r="E196" s="71" t="s">
        <v>335</v>
      </c>
      <c r="F196" s="109" t="s">
        <v>90</v>
      </c>
    </row>
    <row r="197" spans="1:6" s="4" customFormat="1" x14ac:dyDescent="0.25">
      <c r="A197" s="28">
        <v>184</v>
      </c>
      <c r="B197" s="103">
        <v>46136</v>
      </c>
      <c r="C197" s="77">
        <v>550.09</v>
      </c>
      <c r="D197" s="71" t="s">
        <v>124</v>
      </c>
      <c r="E197" s="71" t="s">
        <v>111</v>
      </c>
      <c r="F197" s="109" t="s">
        <v>90</v>
      </c>
    </row>
    <row r="198" spans="1:6" s="4" customFormat="1" x14ac:dyDescent="0.25">
      <c r="A198" s="28">
        <v>185</v>
      </c>
      <c r="B198" s="103">
        <v>46136</v>
      </c>
      <c r="C198" s="77">
        <v>1869.26</v>
      </c>
      <c r="D198" s="71" t="s">
        <v>336</v>
      </c>
      <c r="E198" s="71" t="s">
        <v>92</v>
      </c>
      <c r="F198" s="109" t="s">
        <v>90</v>
      </c>
    </row>
    <row r="199" spans="1:6" s="4" customFormat="1" x14ac:dyDescent="0.25">
      <c r="A199" s="28">
        <v>186</v>
      </c>
      <c r="B199" s="103">
        <v>46136</v>
      </c>
      <c r="C199" s="77">
        <v>1958752</v>
      </c>
      <c r="D199" s="32" t="s">
        <v>351</v>
      </c>
      <c r="E199" s="118" t="s">
        <v>356</v>
      </c>
      <c r="F199" s="109"/>
    </row>
    <row r="200" spans="1:6" s="4" customFormat="1" x14ac:dyDescent="0.25">
      <c r="A200" s="28">
        <v>187</v>
      </c>
      <c r="B200" s="103">
        <v>46136</v>
      </c>
      <c r="C200" s="77">
        <v>4683.3999999999996</v>
      </c>
      <c r="D200" s="32" t="s">
        <v>57</v>
      </c>
      <c r="E200" s="117" t="s">
        <v>20</v>
      </c>
      <c r="F200" s="109"/>
    </row>
    <row r="201" spans="1:6" s="4" customFormat="1" x14ac:dyDescent="0.25">
      <c r="A201" s="28">
        <v>188</v>
      </c>
      <c r="B201" s="103">
        <v>46136</v>
      </c>
      <c r="C201" s="77">
        <v>3250</v>
      </c>
      <c r="D201" s="32" t="s">
        <v>204</v>
      </c>
      <c r="E201" s="117" t="s">
        <v>262</v>
      </c>
      <c r="F201" s="109"/>
    </row>
    <row r="202" spans="1:6" s="4" customFormat="1" x14ac:dyDescent="0.25">
      <c r="A202" s="28">
        <v>189</v>
      </c>
      <c r="B202" s="103">
        <v>46136</v>
      </c>
      <c r="C202" s="77">
        <v>1268.08</v>
      </c>
      <c r="D202" s="31" t="s">
        <v>24</v>
      </c>
      <c r="E202" s="117" t="s">
        <v>16</v>
      </c>
      <c r="F202" s="109"/>
    </row>
    <row r="203" spans="1:6" s="4" customFormat="1" x14ac:dyDescent="0.25">
      <c r="A203" s="28">
        <v>190</v>
      </c>
      <c r="B203" s="103">
        <v>46136</v>
      </c>
      <c r="C203" s="77">
        <v>10881.65</v>
      </c>
      <c r="D203" s="32" t="s">
        <v>64</v>
      </c>
      <c r="E203" s="117" t="s">
        <v>82</v>
      </c>
      <c r="F203" s="109"/>
    </row>
    <row r="204" spans="1:6" s="4" customFormat="1" x14ac:dyDescent="0.25">
      <c r="A204" s="28">
        <v>191</v>
      </c>
      <c r="B204" s="103">
        <v>46136</v>
      </c>
      <c r="C204" s="77">
        <v>540</v>
      </c>
      <c r="D204" s="31" t="s">
        <v>205</v>
      </c>
      <c r="E204" s="117" t="s">
        <v>147</v>
      </c>
      <c r="F204" s="109"/>
    </row>
    <row r="205" spans="1:6" s="4" customFormat="1" x14ac:dyDescent="0.25">
      <c r="A205" s="28">
        <v>192</v>
      </c>
      <c r="B205" s="103">
        <v>46136</v>
      </c>
      <c r="C205" s="77">
        <v>1000000</v>
      </c>
      <c r="D205" s="32" t="s">
        <v>177</v>
      </c>
      <c r="E205" s="32" t="s">
        <v>263</v>
      </c>
      <c r="F205" s="109"/>
    </row>
    <row r="206" spans="1:6" s="4" customFormat="1" x14ac:dyDescent="0.25">
      <c r="A206" s="28">
        <v>193</v>
      </c>
      <c r="B206" s="103">
        <v>46136</v>
      </c>
      <c r="C206" s="77">
        <v>1728.55</v>
      </c>
      <c r="D206" s="32" t="s">
        <v>13</v>
      </c>
      <c r="E206" s="117" t="s">
        <v>264</v>
      </c>
      <c r="F206" s="109"/>
    </row>
    <row r="207" spans="1:6" s="4" customFormat="1" x14ac:dyDescent="0.25">
      <c r="A207" s="28">
        <v>194</v>
      </c>
      <c r="B207" s="103">
        <v>46136</v>
      </c>
      <c r="C207" s="77">
        <v>5437.81</v>
      </c>
      <c r="D207" s="32" t="s">
        <v>144</v>
      </c>
      <c r="E207" s="117" t="s">
        <v>21</v>
      </c>
      <c r="F207" s="109"/>
    </row>
    <row r="208" spans="1:6" s="4" customFormat="1" x14ac:dyDescent="0.25">
      <c r="A208" s="28">
        <v>195</v>
      </c>
      <c r="B208" s="103">
        <v>46136</v>
      </c>
      <c r="C208" s="77">
        <v>2178</v>
      </c>
      <c r="D208" s="32" t="s">
        <v>119</v>
      </c>
      <c r="E208" s="117" t="s">
        <v>20</v>
      </c>
      <c r="F208" s="109"/>
    </row>
    <row r="209" spans="1:6" s="4" customFormat="1" x14ac:dyDescent="0.25">
      <c r="A209" s="28">
        <v>196</v>
      </c>
      <c r="B209" s="103">
        <v>46136</v>
      </c>
      <c r="C209" s="77">
        <f>340058.4</f>
        <v>340058.4</v>
      </c>
      <c r="D209" s="32" t="s">
        <v>104</v>
      </c>
      <c r="E209" s="71" t="s">
        <v>127</v>
      </c>
      <c r="F209" s="109"/>
    </row>
    <row r="210" spans="1:6" s="4" customFormat="1" x14ac:dyDescent="0.25">
      <c r="A210" s="28">
        <v>197</v>
      </c>
      <c r="B210" s="103">
        <v>46139</v>
      </c>
      <c r="C210" s="77">
        <f>689174.26+941864</f>
        <v>1631038.26</v>
      </c>
      <c r="D210" s="32" t="s">
        <v>104</v>
      </c>
      <c r="E210" s="71" t="s">
        <v>127</v>
      </c>
      <c r="F210" s="109"/>
    </row>
    <row r="211" spans="1:6" s="4" customFormat="1" x14ac:dyDescent="0.25">
      <c r="A211" s="28">
        <v>198</v>
      </c>
      <c r="B211" s="103">
        <v>46139</v>
      </c>
      <c r="C211" s="77">
        <f>5002.99+137.55+5920.58+2</f>
        <v>11063.119999999999</v>
      </c>
      <c r="D211" s="31" t="s">
        <v>206</v>
      </c>
      <c r="E211" s="117" t="s">
        <v>301</v>
      </c>
      <c r="F211" s="109"/>
    </row>
    <row r="212" spans="1:6" s="4" customFormat="1" x14ac:dyDescent="0.25">
      <c r="A212" s="28">
        <v>199</v>
      </c>
      <c r="B212" s="103">
        <v>46139</v>
      </c>
      <c r="C212" s="77">
        <v>490</v>
      </c>
      <c r="D212" s="31" t="s">
        <v>207</v>
      </c>
      <c r="E212" s="117" t="s">
        <v>265</v>
      </c>
      <c r="F212" s="109"/>
    </row>
    <row r="213" spans="1:6" s="4" customFormat="1" x14ac:dyDescent="0.25">
      <c r="A213" s="28">
        <v>200</v>
      </c>
      <c r="B213" s="103">
        <v>46139</v>
      </c>
      <c r="C213" s="77">
        <v>389.57</v>
      </c>
      <c r="D213" s="31" t="s">
        <v>81</v>
      </c>
      <c r="E213" s="117" t="s">
        <v>291</v>
      </c>
      <c r="F213" s="109"/>
    </row>
    <row r="214" spans="1:6" s="4" customFormat="1" x14ac:dyDescent="0.25">
      <c r="A214" s="28">
        <v>201</v>
      </c>
      <c r="B214" s="103">
        <v>46139</v>
      </c>
      <c r="C214" s="77">
        <v>1029</v>
      </c>
      <c r="D214" s="31" t="s">
        <v>74</v>
      </c>
      <c r="E214" s="117" t="s">
        <v>266</v>
      </c>
      <c r="F214" s="109"/>
    </row>
    <row r="215" spans="1:6" s="4" customFormat="1" x14ac:dyDescent="0.25">
      <c r="A215" s="28">
        <v>202</v>
      </c>
      <c r="B215" s="103">
        <v>46139</v>
      </c>
      <c r="C215" s="77">
        <v>695.93</v>
      </c>
      <c r="D215" s="71" t="s">
        <v>105</v>
      </c>
      <c r="E215" s="71" t="s">
        <v>151</v>
      </c>
      <c r="F215" s="109" t="s">
        <v>90</v>
      </c>
    </row>
    <row r="216" spans="1:6" s="4" customFormat="1" x14ac:dyDescent="0.25">
      <c r="A216" s="28">
        <v>203</v>
      </c>
      <c r="B216" s="103">
        <v>46140</v>
      </c>
      <c r="C216" s="77">
        <v>267.29000000000002</v>
      </c>
      <c r="D216" s="71" t="s">
        <v>154</v>
      </c>
      <c r="E216" s="71" t="s">
        <v>338</v>
      </c>
      <c r="F216" s="109" t="s">
        <v>90</v>
      </c>
    </row>
    <row r="217" spans="1:6" s="4" customFormat="1" x14ac:dyDescent="0.25">
      <c r="A217" s="28">
        <v>204</v>
      </c>
      <c r="B217" s="103">
        <v>46140</v>
      </c>
      <c r="C217" s="77">
        <v>21.78</v>
      </c>
      <c r="D217" s="71" t="s">
        <v>339</v>
      </c>
      <c r="E217" s="71" t="s">
        <v>16</v>
      </c>
      <c r="F217" s="109" t="s">
        <v>90</v>
      </c>
    </row>
    <row r="218" spans="1:6" s="4" customFormat="1" x14ac:dyDescent="0.25">
      <c r="A218" s="28">
        <v>205</v>
      </c>
      <c r="B218" s="103">
        <v>46140</v>
      </c>
      <c r="C218" s="77">
        <v>779.24</v>
      </c>
      <c r="D218" s="71" t="s">
        <v>340</v>
      </c>
      <c r="E218" s="71" t="s">
        <v>341</v>
      </c>
      <c r="F218" s="109" t="s">
        <v>90</v>
      </c>
    </row>
    <row r="219" spans="1:6" s="4" customFormat="1" x14ac:dyDescent="0.25">
      <c r="A219" s="28">
        <v>206</v>
      </c>
      <c r="B219" s="103">
        <v>46140</v>
      </c>
      <c r="C219" s="77">
        <f>635.59+1541.65</f>
        <v>2177.2400000000002</v>
      </c>
      <c r="D219" s="31" t="s">
        <v>80</v>
      </c>
      <c r="E219" s="117" t="s">
        <v>267</v>
      </c>
      <c r="F219" s="109"/>
    </row>
    <row r="220" spans="1:6" s="4" customFormat="1" x14ac:dyDescent="0.25">
      <c r="A220" s="28">
        <v>207</v>
      </c>
      <c r="B220" s="103">
        <v>46140</v>
      </c>
      <c r="C220" s="77">
        <v>967.62</v>
      </c>
      <c r="D220" s="31" t="s">
        <v>102</v>
      </c>
      <c r="E220" s="117" t="s">
        <v>282</v>
      </c>
      <c r="F220" s="109"/>
    </row>
    <row r="221" spans="1:6" s="4" customFormat="1" x14ac:dyDescent="0.25">
      <c r="A221" s="28">
        <v>208</v>
      </c>
      <c r="B221" s="103">
        <v>46140</v>
      </c>
      <c r="C221" s="77">
        <v>2800</v>
      </c>
      <c r="D221" s="31" t="s">
        <v>86</v>
      </c>
      <c r="E221" s="117" t="s">
        <v>268</v>
      </c>
      <c r="F221" s="109"/>
    </row>
    <row r="222" spans="1:6" s="4" customFormat="1" x14ac:dyDescent="0.25">
      <c r="A222" s="28">
        <v>209</v>
      </c>
      <c r="B222" s="103">
        <v>46140</v>
      </c>
      <c r="C222" s="77">
        <v>939512.72</v>
      </c>
      <c r="D222" s="31" t="s">
        <v>23</v>
      </c>
      <c r="E222" s="117" t="s">
        <v>269</v>
      </c>
      <c r="F222" s="109"/>
    </row>
    <row r="223" spans="1:6" s="4" customFormat="1" x14ac:dyDescent="0.25">
      <c r="A223" s="28">
        <v>210</v>
      </c>
      <c r="B223" s="103">
        <v>46140</v>
      </c>
      <c r="C223" s="77">
        <v>300</v>
      </c>
      <c r="D223" s="31" t="s">
        <v>148</v>
      </c>
      <c r="E223" s="117" t="s">
        <v>270</v>
      </c>
      <c r="F223" s="109"/>
    </row>
    <row r="224" spans="1:6" s="4" customFormat="1" x14ac:dyDescent="0.25">
      <c r="A224" s="28">
        <v>211</v>
      </c>
      <c r="B224" s="103">
        <v>46140</v>
      </c>
      <c r="C224" s="77">
        <v>901.45</v>
      </c>
      <c r="D224" s="31" t="s">
        <v>208</v>
      </c>
      <c r="E224" s="117" t="s">
        <v>271</v>
      </c>
      <c r="F224" s="109"/>
    </row>
    <row r="225" spans="1:6" s="4" customFormat="1" x14ac:dyDescent="0.25">
      <c r="A225" s="28">
        <v>212</v>
      </c>
      <c r="B225" s="103">
        <v>46140</v>
      </c>
      <c r="C225" s="77">
        <f>887051</f>
        <v>887051</v>
      </c>
      <c r="D225" s="31" t="s">
        <v>104</v>
      </c>
      <c r="E225" s="71" t="s">
        <v>127</v>
      </c>
      <c r="F225" s="109"/>
    </row>
    <row r="226" spans="1:6" s="4" customFormat="1" x14ac:dyDescent="0.25">
      <c r="A226" s="28">
        <v>213</v>
      </c>
      <c r="B226" s="103">
        <v>46141</v>
      </c>
      <c r="C226" s="77">
        <f>901337.45</f>
        <v>901337.45</v>
      </c>
      <c r="D226" s="31" t="s">
        <v>104</v>
      </c>
      <c r="E226" s="71" t="s">
        <v>127</v>
      </c>
      <c r="F226" s="109"/>
    </row>
    <row r="227" spans="1:6" s="4" customFormat="1" x14ac:dyDescent="0.25">
      <c r="A227" s="28">
        <v>214</v>
      </c>
      <c r="B227" s="103">
        <v>46141</v>
      </c>
      <c r="C227" s="77">
        <v>10067.200000000001</v>
      </c>
      <c r="D227" s="31" t="s">
        <v>143</v>
      </c>
      <c r="E227" s="117" t="s">
        <v>272</v>
      </c>
      <c r="F227" s="109"/>
    </row>
    <row r="228" spans="1:6" s="4" customFormat="1" x14ac:dyDescent="0.25">
      <c r="A228" s="28">
        <v>215</v>
      </c>
      <c r="B228" s="103">
        <v>46141</v>
      </c>
      <c r="C228" s="77">
        <v>4066.47</v>
      </c>
      <c r="D228" s="31" t="s">
        <v>60</v>
      </c>
      <c r="E228" s="117" t="s">
        <v>129</v>
      </c>
      <c r="F228" s="109"/>
    </row>
    <row r="229" spans="1:6" s="4" customFormat="1" x14ac:dyDescent="0.25">
      <c r="A229" s="28">
        <v>216</v>
      </c>
      <c r="B229" s="103">
        <v>46141</v>
      </c>
      <c r="C229" s="77">
        <v>2541</v>
      </c>
      <c r="D229" s="31" t="s">
        <v>84</v>
      </c>
      <c r="E229" s="117" t="s">
        <v>20</v>
      </c>
      <c r="F229" s="109"/>
    </row>
    <row r="230" spans="1:6" s="4" customFormat="1" x14ac:dyDescent="0.25">
      <c r="A230" s="28">
        <v>217</v>
      </c>
      <c r="B230" s="103">
        <v>46141</v>
      </c>
      <c r="C230" s="30">
        <v>321.86</v>
      </c>
      <c r="D230" s="31" t="s">
        <v>24</v>
      </c>
      <c r="E230" s="117" t="s">
        <v>273</v>
      </c>
      <c r="F230" s="109"/>
    </row>
    <row r="231" spans="1:6" s="4" customFormat="1" x14ac:dyDescent="0.25">
      <c r="A231" s="28">
        <v>218</v>
      </c>
      <c r="B231" s="103">
        <v>46141</v>
      </c>
      <c r="C231" s="77">
        <v>138042.39000000001</v>
      </c>
      <c r="D231" s="31" t="s">
        <v>209</v>
      </c>
      <c r="E231" s="117" t="s">
        <v>237</v>
      </c>
      <c r="F231" s="109"/>
    </row>
    <row r="232" spans="1:6" s="4" customFormat="1" x14ac:dyDescent="0.25">
      <c r="A232" s="28">
        <v>219</v>
      </c>
      <c r="B232" s="103">
        <v>46141</v>
      </c>
      <c r="C232" s="77">
        <f>8412.45+8167.5</f>
        <v>16579.95</v>
      </c>
      <c r="D232" s="31" t="s">
        <v>210</v>
      </c>
      <c r="E232" s="117" t="s">
        <v>96</v>
      </c>
      <c r="F232" s="109"/>
    </row>
    <row r="233" spans="1:6" s="4" customFormat="1" x14ac:dyDescent="0.25">
      <c r="A233" s="28">
        <v>220</v>
      </c>
      <c r="B233" s="103">
        <v>46141</v>
      </c>
      <c r="C233" s="77">
        <v>854.11</v>
      </c>
      <c r="D233" s="31" t="s">
        <v>73</v>
      </c>
      <c r="E233" s="117" t="s">
        <v>67</v>
      </c>
      <c r="F233" s="109"/>
    </row>
    <row r="234" spans="1:6" s="4" customFormat="1" x14ac:dyDescent="0.25">
      <c r="A234" s="28">
        <v>221</v>
      </c>
      <c r="B234" s="103">
        <v>46141</v>
      </c>
      <c r="C234" s="77">
        <v>1610.12</v>
      </c>
      <c r="D234" s="31" t="s">
        <v>76</v>
      </c>
      <c r="E234" s="117" t="s">
        <v>274</v>
      </c>
      <c r="F234" s="109"/>
    </row>
    <row r="235" spans="1:6" s="4" customFormat="1" x14ac:dyDescent="0.25">
      <c r="A235" s="28">
        <v>222</v>
      </c>
      <c r="B235" s="103">
        <v>46141</v>
      </c>
      <c r="C235" s="77">
        <v>1302.6400000000001</v>
      </c>
      <c r="D235" s="31" t="s">
        <v>77</v>
      </c>
      <c r="E235" s="117" t="s">
        <v>92</v>
      </c>
      <c r="F235" s="109"/>
    </row>
    <row r="236" spans="1:6" s="4" customFormat="1" x14ac:dyDescent="0.25">
      <c r="A236" s="28">
        <v>223</v>
      </c>
      <c r="B236" s="103">
        <v>46141</v>
      </c>
      <c r="C236" s="77">
        <f>588907+121912.13-243.16-88199.42-81431.19+60162.83+5408.7</f>
        <v>606516.88999999978</v>
      </c>
      <c r="D236" s="31" t="s">
        <v>72</v>
      </c>
      <c r="E236" s="117" t="s">
        <v>292</v>
      </c>
      <c r="F236" s="109"/>
    </row>
    <row r="237" spans="1:6" s="4" customFormat="1" x14ac:dyDescent="0.25">
      <c r="A237" s="28">
        <v>224</v>
      </c>
      <c r="B237" s="103">
        <v>46141</v>
      </c>
      <c r="C237" s="30">
        <f>13472.85+3340.43</f>
        <v>16813.28</v>
      </c>
      <c r="D237" s="31" t="s">
        <v>211</v>
      </c>
      <c r="E237" s="117" t="s">
        <v>112</v>
      </c>
      <c r="F237" s="109"/>
    </row>
    <row r="238" spans="1:6" s="4" customFormat="1" x14ac:dyDescent="0.25">
      <c r="A238" s="28">
        <v>225</v>
      </c>
      <c r="B238" s="103">
        <v>46141</v>
      </c>
      <c r="C238" s="77">
        <v>70.88</v>
      </c>
      <c r="D238" s="71" t="s">
        <v>342</v>
      </c>
      <c r="E238" s="71" t="s">
        <v>92</v>
      </c>
      <c r="F238" s="109" t="s">
        <v>90</v>
      </c>
    </row>
    <row r="239" spans="1:6" s="4" customFormat="1" x14ac:dyDescent="0.25">
      <c r="A239" s="28">
        <v>226</v>
      </c>
      <c r="B239" s="103">
        <v>46141</v>
      </c>
      <c r="C239" s="77">
        <v>240.97</v>
      </c>
      <c r="D239" s="71" t="s">
        <v>153</v>
      </c>
      <c r="E239" s="71" t="s">
        <v>281</v>
      </c>
      <c r="F239" s="109" t="s">
        <v>90</v>
      </c>
    </row>
    <row r="240" spans="1:6" s="4" customFormat="1" x14ac:dyDescent="0.25">
      <c r="A240" s="28">
        <v>227</v>
      </c>
      <c r="B240" s="103">
        <v>46142</v>
      </c>
      <c r="C240" s="77">
        <v>49</v>
      </c>
      <c r="D240" s="71" t="s">
        <v>334</v>
      </c>
      <c r="E240" s="71" t="s">
        <v>343</v>
      </c>
      <c r="F240" s="109" t="s">
        <v>90</v>
      </c>
    </row>
    <row r="241" spans="1:7" s="4" customFormat="1" x14ac:dyDescent="0.25">
      <c r="A241" s="28">
        <v>228</v>
      </c>
      <c r="B241" s="103">
        <v>46142</v>
      </c>
      <c r="C241" s="77">
        <v>147.32</v>
      </c>
      <c r="D241" s="71" t="s">
        <v>344</v>
      </c>
      <c r="E241" s="71" t="s">
        <v>345</v>
      </c>
      <c r="F241" s="109" t="s">
        <v>90</v>
      </c>
    </row>
    <row r="242" spans="1:7" s="4" customFormat="1" x14ac:dyDescent="0.25">
      <c r="A242" s="28">
        <v>229</v>
      </c>
      <c r="B242" s="103">
        <v>46142</v>
      </c>
      <c r="C242" s="77">
        <v>4569.4399999999996</v>
      </c>
      <c r="D242" s="31" t="s">
        <v>212</v>
      </c>
      <c r="E242" s="117" t="s">
        <v>275</v>
      </c>
      <c r="F242" s="109"/>
    </row>
    <row r="243" spans="1:7" s="4" customFormat="1" x14ac:dyDescent="0.25">
      <c r="A243" s="28">
        <v>230</v>
      </c>
      <c r="B243" s="103">
        <v>46142</v>
      </c>
      <c r="C243" s="77">
        <v>3702.6</v>
      </c>
      <c r="D243" s="31" t="s">
        <v>213</v>
      </c>
      <c r="E243" s="117" t="s">
        <v>276</v>
      </c>
      <c r="F243" s="109"/>
    </row>
    <row r="244" spans="1:7" s="4" customFormat="1" x14ac:dyDescent="0.25">
      <c r="A244" s="28">
        <v>231</v>
      </c>
      <c r="B244" s="103">
        <v>46142</v>
      </c>
      <c r="C244" s="77">
        <v>11615.27</v>
      </c>
      <c r="D244" s="31" t="s">
        <v>214</v>
      </c>
      <c r="E244" s="117" t="s">
        <v>277</v>
      </c>
      <c r="F244" s="109"/>
    </row>
    <row r="245" spans="1:7" s="4" customFormat="1" x14ac:dyDescent="0.25">
      <c r="A245" s="28">
        <v>232</v>
      </c>
      <c r="B245" s="103">
        <v>46142</v>
      </c>
      <c r="C245" s="77">
        <v>3238.66</v>
      </c>
      <c r="D245" s="31" t="s">
        <v>119</v>
      </c>
      <c r="E245" s="117" t="s">
        <v>96</v>
      </c>
      <c r="F245" s="109"/>
    </row>
    <row r="246" spans="1:7" s="4" customFormat="1" x14ac:dyDescent="0.25">
      <c r="A246" s="28">
        <v>233</v>
      </c>
      <c r="B246" s="103">
        <v>46142</v>
      </c>
      <c r="C246" s="77">
        <f>69466.97+29357.41</f>
        <v>98824.38</v>
      </c>
      <c r="D246" s="31" t="s">
        <v>117</v>
      </c>
      <c r="E246" s="117" t="s">
        <v>278</v>
      </c>
      <c r="F246" s="109"/>
    </row>
    <row r="247" spans="1:7" s="4" customFormat="1" x14ac:dyDescent="0.25">
      <c r="A247" s="28">
        <v>234</v>
      </c>
      <c r="B247" s="103">
        <v>46142</v>
      </c>
      <c r="C247" s="77">
        <v>75.02</v>
      </c>
      <c r="D247" s="31" t="s">
        <v>71</v>
      </c>
      <c r="E247" s="117" t="s">
        <v>19</v>
      </c>
      <c r="F247" s="109"/>
    </row>
    <row r="248" spans="1:7" s="4" customFormat="1" x14ac:dyDescent="0.25">
      <c r="A248" s="28">
        <v>235</v>
      </c>
      <c r="B248" s="103">
        <v>46142</v>
      </c>
      <c r="C248" s="77">
        <v>7033.01</v>
      </c>
      <c r="D248" s="31" t="s">
        <v>215</v>
      </c>
      <c r="E248" s="117" t="s">
        <v>20</v>
      </c>
      <c r="F248" s="109"/>
    </row>
    <row r="249" spans="1:7" s="4" customFormat="1" x14ac:dyDescent="0.25">
      <c r="A249" s="28">
        <v>236</v>
      </c>
      <c r="B249" s="103">
        <v>46142</v>
      </c>
      <c r="C249" s="77">
        <v>3232.37</v>
      </c>
      <c r="D249" s="31" t="s">
        <v>216</v>
      </c>
      <c r="E249" s="117" t="s">
        <v>279</v>
      </c>
      <c r="F249" s="109"/>
    </row>
    <row r="250" spans="1:7" s="4" customFormat="1" x14ac:dyDescent="0.25">
      <c r="A250" s="28">
        <v>237</v>
      </c>
      <c r="B250" s="103">
        <v>46142</v>
      </c>
      <c r="C250" s="77">
        <v>1035</v>
      </c>
      <c r="D250" s="31" t="s">
        <v>217</v>
      </c>
      <c r="E250" s="117" t="s">
        <v>293</v>
      </c>
      <c r="F250" s="109"/>
    </row>
    <row r="251" spans="1:7" s="4" customFormat="1" x14ac:dyDescent="0.25">
      <c r="A251" s="28">
        <v>238</v>
      </c>
      <c r="B251" s="103">
        <v>46142</v>
      </c>
      <c r="C251" s="77">
        <v>619.35</v>
      </c>
      <c r="D251" s="31" t="s">
        <v>18</v>
      </c>
      <c r="E251" s="117" t="s">
        <v>112</v>
      </c>
      <c r="F251" s="109"/>
    </row>
    <row r="252" spans="1:7" s="4" customFormat="1" x14ac:dyDescent="0.25">
      <c r="A252" s="28">
        <v>239</v>
      </c>
      <c r="B252" s="103">
        <v>46142</v>
      </c>
      <c r="C252" s="77">
        <f>316536</f>
        <v>316536</v>
      </c>
      <c r="D252" s="31" t="s">
        <v>104</v>
      </c>
      <c r="E252" s="71" t="s">
        <v>127</v>
      </c>
      <c r="F252" s="109"/>
    </row>
    <row r="253" spans="1:7" customFormat="1" ht="15" customHeight="1" thickBot="1" x14ac:dyDescent="0.3">
      <c r="A253" s="76"/>
      <c r="B253" s="72"/>
      <c r="C253" s="36">
        <f>SUM(C14:C252)</f>
        <v>26606179.257773001</v>
      </c>
      <c r="D253" s="11"/>
      <c r="E253" s="11"/>
      <c r="F253" s="11"/>
      <c r="G253" s="11"/>
    </row>
    <row r="254" spans="1:7" customFormat="1" ht="15" customHeight="1" x14ac:dyDescent="0.25">
      <c r="A254" s="101"/>
      <c r="B254" s="74"/>
      <c r="C254" s="33"/>
      <c r="D254" s="34"/>
      <c r="E254" s="34"/>
      <c r="F254" s="11"/>
      <c r="G254" s="11"/>
    </row>
    <row r="255" spans="1:7" customFormat="1" ht="15" customHeight="1" x14ac:dyDescent="0.25">
      <c r="A255" s="28">
        <v>1</v>
      </c>
      <c r="B255" s="103">
        <v>46114</v>
      </c>
      <c r="C255" s="30">
        <v>6778</v>
      </c>
      <c r="D255" s="31" t="s">
        <v>294</v>
      </c>
      <c r="E255" s="117" t="s">
        <v>297</v>
      </c>
      <c r="F255" s="11"/>
      <c r="G255" s="11"/>
    </row>
    <row r="256" spans="1:7" customFormat="1" ht="15" customHeight="1" x14ac:dyDescent="0.25">
      <c r="A256" s="28">
        <v>2</v>
      </c>
      <c r="B256" s="103">
        <v>46114</v>
      </c>
      <c r="C256" s="30">
        <v>1950</v>
      </c>
      <c r="D256" s="31" t="s">
        <v>295</v>
      </c>
      <c r="E256" s="117" t="s">
        <v>298</v>
      </c>
      <c r="F256" s="11"/>
      <c r="G256" s="11"/>
    </row>
    <row r="257" spans="1:7" customFormat="1" ht="15" customHeight="1" x14ac:dyDescent="0.25">
      <c r="A257" s="28">
        <v>3</v>
      </c>
      <c r="B257" s="103">
        <v>46114</v>
      </c>
      <c r="C257" s="30">
        <v>4999.6000000000004</v>
      </c>
      <c r="D257" s="31" t="s">
        <v>68</v>
      </c>
      <c r="E257" s="117" t="s">
        <v>298</v>
      </c>
      <c r="F257" s="11"/>
      <c r="G257" s="11"/>
    </row>
    <row r="258" spans="1:7" customFormat="1" ht="15" customHeight="1" x14ac:dyDescent="0.25">
      <c r="A258" s="28">
        <v>4</v>
      </c>
      <c r="B258" s="103">
        <v>46120</v>
      </c>
      <c r="C258" s="112">
        <v>309760</v>
      </c>
      <c r="D258" s="32" t="s">
        <v>125</v>
      </c>
      <c r="E258" s="120" t="s">
        <v>353</v>
      </c>
      <c r="F258" s="11"/>
      <c r="G258" s="11"/>
    </row>
    <row r="259" spans="1:7" customFormat="1" ht="15" customHeight="1" x14ac:dyDescent="0.25">
      <c r="A259" s="28">
        <v>5</v>
      </c>
      <c r="B259" s="103">
        <v>46129</v>
      </c>
      <c r="C259" s="30">
        <v>2287.62</v>
      </c>
      <c r="D259" s="32" t="s">
        <v>296</v>
      </c>
      <c r="E259" s="117" t="s">
        <v>299</v>
      </c>
      <c r="F259" s="11"/>
      <c r="G259" s="11"/>
    </row>
    <row r="260" spans="1:7" customFormat="1" ht="15" customHeight="1" thickBot="1" x14ac:dyDescent="0.3">
      <c r="A260" s="78"/>
      <c r="B260" s="79" t="s">
        <v>10</v>
      </c>
      <c r="C260" s="80">
        <f>SUM(C255:C259)</f>
        <v>325775.21999999997</v>
      </c>
      <c r="D260" s="81"/>
      <c r="E260" s="87"/>
      <c r="F260" s="11"/>
      <c r="G260" s="11"/>
    </row>
    <row r="261" spans="1:7" customFormat="1" ht="15" customHeight="1" thickBot="1" x14ac:dyDescent="0.3">
      <c r="A261" s="123" t="s">
        <v>25</v>
      </c>
      <c r="B261" s="124"/>
      <c r="C261" s="35">
        <f>C11+C253+C260</f>
        <v>32166902.377772998</v>
      </c>
      <c r="D261" s="3"/>
      <c r="E261" s="3"/>
      <c r="F261" s="11"/>
      <c r="G261" s="11"/>
    </row>
    <row r="262" spans="1:7" customFormat="1" ht="15" customHeight="1" x14ac:dyDescent="0.25">
      <c r="A262" s="11"/>
      <c r="B262" s="2"/>
      <c r="C262" s="3"/>
      <c r="D262" s="11"/>
      <c r="E262" s="11"/>
      <c r="F262" s="11"/>
      <c r="G262" s="11"/>
    </row>
    <row r="263" spans="1:7" customFormat="1" ht="15" customHeight="1" x14ac:dyDescent="0.25">
      <c r="A263" s="11"/>
      <c r="B263" s="2"/>
      <c r="C263" s="3"/>
      <c r="D263" s="36">
        <f>C11</f>
        <v>5234947.8999999994</v>
      </c>
      <c r="E263" s="37" t="s">
        <v>26</v>
      </c>
      <c r="F263" s="11"/>
      <c r="G263" s="11"/>
    </row>
    <row r="264" spans="1:7" customFormat="1" ht="15" customHeight="1" x14ac:dyDescent="0.25">
      <c r="A264" s="11"/>
      <c r="B264" s="2"/>
      <c r="C264" s="3"/>
      <c r="D264" s="36">
        <f>C260</f>
        <v>325775.21999999997</v>
      </c>
      <c r="E264" s="37" t="s">
        <v>27</v>
      </c>
      <c r="F264" s="11"/>
      <c r="G264" s="11"/>
    </row>
    <row r="265" spans="1:7" customFormat="1" ht="15" customHeight="1" x14ac:dyDescent="0.25">
      <c r="A265" s="11"/>
      <c r="B265" s="2"/>
      <c r="C265" s="3"/>
      <c r="D265" s="36">
        <f>C253</f>
        <v>26606179.257773001</v>
      </c>
      <c r="E265" s="37" t="s">
        <v>28</v>
      </c>
      <c r="F265" s="11"/>
      <c r="G265" s="11"/>
    </row>
    <row r="266" spans="1:7" customFormat="1" ht="15" customHeight="1" x14ac:dyDescent="0.25">
      <c r="A266" s="11"/>
      <c r="B266" s="2"/>
      <c r="C266" s="3"/>
      <c r="D266" s="3">
        <f>C41+C130+C152+C222+C236+C18+C25+C42+C48+C70+C76+C124+C176+C187+C209+C210+C225+C226+C252+C186+C112</f>
        <v>14994915.76</v>
      </c>
      <c r="E266" s="38" t="s">
        <v>350</v>
      </c>
      <c r="F266" s="11"/>
      <c r="G266" s="11"/>
    </row>
    <row r="267" spans="1:7" customFormat="1" ht="15" customHeight="1" x14ac:dyDescent="0.25">
      <c r="A267" s="11"/>
      <c r="B267" s="2"/>
      <c r="C267" s="3"/>
      <c r="D267" s="3">
        <f>C189+C219+C53+C121</f>
        <v>1179476.3599999999</v>
      </c>
      <c r="E267" s="38" t="s">
        <v>29</v>
      </c>
      <c r="F267" s="11"/>
      <c r="G267" s="11"/>
    </row>
    <row r="268" spans="1:7" customFormat="1" ht="15" customHeight="1" x14ac:dyDescent="0.25">
      <c r="A268" s="11"/>
      <c r="B268" s="2"/>
      <c r="C268" s="3"/>
      <c r="D268" s="3">
        <f>C94</f>
        <v>1025002.44</v>
      </c>
      <c r="E268" s="38" t="s">
        <v>30</v>
      </c>
      <c r="F268" s="11"/>
      <c r="G268" s="11"/>
    </row>
    <row r="269" spans="1:7" customFormat="1" ht="15" customHeight="1" x14ac:dyDescent="0.25">
      <c r="A269" s="11"/>
      <c r="B269" s="2"/>
      <c r="C269" s="3"/>
      <c r="D269" s="73">
        <f>C78+C37+C39</f>
        <v>2881388.0100000007</v>
      </c>
      <c r="E269" s="38" t="s">
        <v>349</v>
      </c>
      <c r="F269" s="11"/>
      <c r="G269" s="11"/>
    </row>
    <row r="270" spans="1:7" customFormat="1" ht="15" customHeight="1" x14ac:dyDescent="0.25">
      <c r="A270" s="11"/>
      <c r="B270" s="2"/>
      <c r="C270" s="3"/>
      <c r="D270" s="3">
        <v>0</v>
      </c>
      <c r="E270" s="38" t="s">
        <v>158</v>
      </c>
      <c r="F270" s="11"/>
      <c r="G270" s="11"/>
    </row>
    <row r="271" spans="1:7" customFormat="1" ht="15" customHeight="1" x14ac:dyDescent="0.25">
      <c r="A271" s="11"/>
      <c r="B271" s="2"/>
      <c r="C271" s="3"/>
      <c r="D271" s="3">
        <f>C199</f>
        <v>1958752</v>
      </c>
      <c r="E271" s="38" t="s">
        <v>83</v>
      </c>
      <c r="F271" s="11"/>
      <c r="G271" s="11"/>
    </row>
    <row r="272" spans="1:7" customFormat="1" ht="15" customHeight="1" x14ac:dyDescent="0.25">
      <c r="A272" s="11"/>
      <c r="B272" s="2"/>
      <c r="C272" s="3"/>
      <c r="D272" s="3">
        <v>0</v>
      </c>
      <c r="E272" s="38" t="s">
        <v>31</v>
      </c>
      <c r="F272" s="11"/>
      <c r="G272" s="11"/>
    </row>
    <row r="273" spans="1:7" customFormat="1" ht="15" customHeight="1" x14ac:dyDescent="0.25">
      <c r="A273" s="11"/>
      <c r="B273" s="2"/>
      <c r="C273" s="3"/>
      <c r="D273" s="3">
        <v>0</v>
      </c>
      <c r="E273" s="38" t="s">
        <v>89</v>
      </c>
      <c r="F273" s="11"/>
      <c r="G273" s="11"/>
    </row>
    <row r="274" spans="1:7" customFormat="1" ht="15" customHeight="1" x14ac:dyDescent="0.25">
      <c r="A274" s="11"/>
      <c r="B274" s="2"/>
      <c r="C274" s="3"/>
      <c r="D274" s="3">
        <v>0</v>
      </c>
      <c r="E274" s="38" t="s">
        <v>63</v>
      </c>
      <c r="F274" s="11"/>
      <c r="G274" s="11"/>
    </row>
    <row r="275" spans="1:7" customFormat="1" ht="15" customHeight="1" x14ac:dyDescent="0.25">
      <c r="A275" s="11"/>
      <c r="B275" s="2"/>
      <c r="C275" s="3"/>
      <c r="D275" s="36">
        <f>casierie!C16</f>
        <v>0</v>
      </c>
      <c r="E275" s="37" t="s">
        <v>32</v>
      </c>
      <c r="F275" s="11"/>
      <c r="G275" s="11"/>
    </row>
    <row r="276" spans="1:7" customFormat="1" ht="15" customHeight="1" x14ac:dyDescent="0.25">
      <c r="A276" s="11"/>
      <c r="B276" s="2"/>
      <c r="C276" s="3"/>
      <c r="D276" s="36">
        <f>D263+D264+D265+D275</f>
        <v>32166902.377773002</v>
      </c>
      <c r="E276" s="37" t="s">
        <v>33</v>
      </c>
      <c r="F276" s="11"/>
      <c r="G276" s="11"/>
    </row>
  </sheetData>
  <autoFilter ref="A10:F261" xr:uid="{00000000-0001-0000-0000-000000000000}"/>
  <mergeCells count="3">
    <mergeCell ref="B5:E5"/>
    <mergeCell ref="B9:E9"/>
    <mergeCell ref="A261:B261"/>
  </mergeCells>
  <pageMargins left="0.11811023622047245" right="0.11811023622047245" top="0.15748031496062992" bottom="0.15748031496062992" header="0.31496062992125984" footer="0.31496062992125984"/>
  <pageSetup paperSize="9" scale="90" orientation="landscape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A2" sqref="A2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3" customWidth="1"/>
    <col min="4" max="4" width="76.5703125" style="11" customWidth="1"/>
    <col min="5" max="11" width="9.140625" style="11"/>
    <col min="12" max="12" width="9.140625" style="62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25" t="s">
        <v>300</v>
      </c>
      <c r="B1" s="125"/>
      <c r="C1" s="125"/>
      <c r="D1" s="125"/>
      <c r="E1" s="36"/>
      <c r="F1" s="36"/>
      <c r="G1" s="36"/>
      <c r="L1" s="39"/>
    </row>
    <row r="2" spans="1:12" s="4" customFormat="1" ht="16.5" thickBot="1" x14ac:dyDescent="0.3">
      <c r="B2" s="40"/>
      <c r="C2" s="6"/>
      <c r="L2" s="39"/>
    </row>
    <row r="3" spans="1:12" s="4" customFormat="1" x14ac:dyDescent="0.25">
      <c r="A3" s="41" t="s">
        <v>34</v>
      </c>
      <c r="B3" s="42" t="s">
        <v>2</v>
      </c>
      <c r="C3" s="43" t="s">
        <v>3</v>
      </c>
      <c r="D3" s="44" t="s">
        <v>5</v>
      </c>
      <c r="L3" s="39"/>
    </row>
    <row r="4" spans="1:12" s="4" customFormat="1" x14ac:dyDescent="0.25">
      <c r="A4" s="45"/>
      <c r="B4" s="46"/>
      <c r="C4" s="47"/>
      <c r="D4" s="48"/>
      <c r="L4" s="39"/>
    </row>
    <row r="5" spans="1:12" s="4" customFormat="1" x14ac:dyDescent="0.25">
      <c r="A5" s="68" t="s">
        <v>35</v>
      </c>
      <c r="B5" s="126" t="s">
        <v>36</v>
      </c>
      <c r="C5" s="126"/>
      <c r="D5" s="126"/>
      <c r="L5" s="39"/>
    </row>
    <row r="6" spans="1:12" s="4" customFormat="1" x14ac:dyDescent="0.25">
      <c r="A6" s="49"/>
      <c r="B6" s="50" t="s">
        <v>10</v>
      </c>
      <c r="C6" s="106">
        <v>0</v>
      </c>
      <c r="D6" s="51"/>
      <c r="L6" s="39"/>
    </row>
    <row r="7" spans="1:12" s="4" customFormat="1" ht="16.5" thickBot="1" x14ac:dyDescent="0.3">
      <c r="A7" s="52"/>
      <c r="B7" s="53"/>
      <c r="C7" s="54"/>
      <c r="D7" s="55"/>
      <c r="L7" s="39"/>
    </row>
    <row r="8" spans="1:12" s="4" customFormat="1" ht="16.5" thickBot="1" x14ac:dyDescent="0.3">
      <c r="A8" s="56"/>
      <c r="B8" s="57"/>
      <c r="C8" s="107"/>
      <c r="D8" s="58"/>
      <c r="L8" s="39"/>
    </row>
    <row r="9" spans="1:12" s="4" customFormat="1" x14ac:dyDescent="0.25">
      <c r="A9" s="59" t="s">
        <v>37</v>
      </c>
      <c r="B9" s="127" t="s">
        <v>38</v>
      </c>
      <c r="C9" s="127"/>
      <c r="D9" s="127"/>
      <c r="L9" s="39"/>
    </row>
    <row r="10" spans="1:12" x14ac:dyDescent="0.25">
      <c r="A10" s="60"/>
      <c r="B10" s="61" t="s">
        <v>10</v>
      </c>
      <c r="C10" s="108">
        <v>0</v>
      </c>
      <c r="D10" s="60"/>
    </row>
    <row r="12" spans="1:12" ht="16.5" thickBot="1" x14ac:dyDescent="0.3">
      <c r="G12" s="11" t="s">
        <v>39</v>
      </c>
    </row>
    <row r="13" spans="1:12" s="4" customFormat="1" x14ac:dyDescent="0.25">
      <c r="A13" s="63" t="s">
        <v>40</v>
      </c>
      <c r="B13" s="128" t="s">
        <v>41</v>
      </c>
      <c r="C13" s="128"/>
      <c r="D13" s="128"/>
      <c r="L13" s="39"/>
    </row>
    <row r="14" spans="1:12" x14ac:dyDescent="0.25">
      <c r="A14" s="29"/>
      <c r="B14" s="64" t="s">
        <v>10</v>
      </c>
      <c r="C14" s="105">
        <f>SUM(B10:D13)</f>
        <v>0</v>
      </c>
      <c r="D14" s="29"/>
    </row>
    <row r="16" spans="1:12" x14ac:dyDescent="0.25">
      <c r="A16" s="129" t="s">
        <v>42</v>
      </c>
      <c r="B16" s="129"/>
      <c r="C16" s="108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21"/>
  <sheetViews>
    <sheetView topLeftCell="B1" workbookViewId="0">
      <selection activeCell="L6" sqref="L6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22.28515625" style="11" customWidth="1"/>
    <col min="4" max="4" width="22.7109375" style="11" customWidth="1"/>
    <col min="5" max="5" width="23.42578125" style="11" customWidth="1"/>
    <col min="6" max="6" width="13.28515625" style="11" customWidth="1"/>
    <col min="7" max="7" width="16.5703125" style="11" customWidth="1"/>
    <col min="8" max="8" width="27.42578125" style="11" customWidth="1"/>
    <col min="9" max="9" width="20.42578125" style="11" customWidth="1"/>
    <col min="10" max="10" width="17" style="11" customWidth="1"/>
    <col min="11" max="11" width="11.5703125" style="11" customWidth="1"/>
    <col min="12" max="12" width="17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32" t="s">
        <v>348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33" t="s">
        <v>43</v>
      </c>
      <c r="B4" s="133"/>
      <c r="C4" s="134" t="s">
        <v>44</v>
      </c>
      <c r="D4" s="134" t="s">
        <v>45</v>
      </c>
      <c r="E4" s="136" t="s">
        <v>46</v>
      </c>
      <c r="F4" s="134" t="s">
        <v>47</v>
      </c>
      <c r="G4" s="134"/>
      <c r="H4" s="134"/>
      <c r="I4" s="136" t="s">
        <v>48</v>
      </c>
      <c r="J4" s="136" t="s">
        <v>49</v>
      </c>
      <c r="K4" s="136" t="s">
        <v>50</v>
      </c>
      <c r="L4" s="138" t="s">
        <v>51</v>
      </c>
    </row>
    <row r="5" spans="1:12" s="4" customFormat="1" x14ac:dyDescent="0.25">
      <c r="A5" s="65" t="s">
        <v>52</v>
      </c>
      <c r="B5" s="66" t="s">
        <v>53</v>
      </c>
      <c r="C5" s="135"/>
      <c r="D5" s="135"/>
      <c r="E5" s="137"/>
      <c r="F5" s="66" t="s">
        <v>54</v>
      </c>
      <c r="G5" s="66" t="s">
        <v>55</v>
      </c>
      <c r="H5" s="66" t="s">
        <v>56</v>
      </c>
      <c r="I5" s="137"/>
      <c r="J5" s="137"/>
      <c r="K5" s="137"/>
      <c r="L5" s="139"/>
    </row>
    <row r="6" spans="1:12" s="4" customFormat="1" ht="33" customHeight="1" x14ac:dyDescent="0.25">
      <c r="A6" s="113"/>
      <c r="B6" s="103">
        <v>46113</v>
      </c>
      <c r="C6" s="114" t="s">
        <v>148</v>
      </c>
      <c r="D6" s="114" t="s">
        <v>357</v>
      </c>
      <c r="E6" s="115" t="s">
        <v>358</v>
      </c>
      <c r="F6" s="114" t="s">
        <v>159</v>
      </c>
      <c r="G6" s="114" t="s">
        <v>359</v>
      </c>
      <c r="H6" s="114" t="s">
        <v>360</v>
      </c>
      <c r="I6" s="115" t="s">
        <v>361</v>
      </c>
      <c r="J6" s="115" t="s">
        <v>362</v>
      </c>
      <c r="K6" s="115">
        <v>5</v>
      </c>
      <c r="L6" s="116">
        <f>1446+1446+5*69</f>
        <v>3237</v>
      </c>
    </row>
    <row r="7" spans="1:12" s="4" customFormat="1" ht="31.5" x14ac:dyDescent="0.25">
      <c r="A7" s="113"/>
      <c r="B7" s="103">
        <v>46113</v>
      </c>
      <c r="C7" s="114" t="s">
        <v>148</v>
      </c>
      <c r="D7" s="114" t="s">
        <v>363</v>
      </c>
      <c r="E7" s="115" t="s">
        <v>358</v>
      </c>
      <c r="F7" s="114" t="s">
        <v>159</v>
      </c>
      <c r="G7" s="114" t="s">
        <v>359</v>
      </c>
      <c r="H7" s="114" t="s">
        <v>360</v>
      </c>
      <c r="I7" s="115" t="s">
        <v>361</v>
      </c>
      <c r="J7" s="115" t="s">
        <v>362</v>
      </c>
      <c r="K7" s="115">
        <v>5</v>
      </c>
      <c r="L7" s="116">
        <f>69*5</f>
        <v>345</v>
      </c>
    </row>
    <row r="8" spans="1:12" ht="21" customHeight="1" thickBot="1" x14ac:dyDescent="0.3">
      <c r="A8" s="67"/>
      <c r="B8" s="95"/>
      <c r="C8" s="96"/>
      <c r="D8" s="98"/>
      <c r="E8" s="99"/>
      <c r="F8" s="97"/>
      <c r="G8" s="96"/>
      <c r="H8" s="96"/>
      <c r="I8" s="130" t="s">
        <v>10</v>
      </c>
      <c r="J8" s="130"/>
      <c r="K8" s="131"/>
      <c r="L8" s="86">
        <f>SUM(L6:L7)</f>
        <v>3582</v>
      </c>
    </row>
    <row r="9" spans="1:12" x14ac:dyDescent="0.25">
      <c r="A9" s="82"/>
      <c r="B9" s="83"/>
      <c r="D9" s="84"/>
      <c r="I9" s="7"/>
      <c r="J9" s="7"/>
      <c r="K9" s="7"/>
      <c r="L9" s="85"/>
    </row>
    <row r="10" spans="1:12" x14ac:dyDescent="0.25">
      <c r="L10" s="75"/>
    </row>
    <row r="21" spans="7:7" x14ac:dyDescent="0.25">
      <c r="G21" s="9"/>
    </row>
  </sheetData>
  <mergeCells count="11">
    <mergeCell ref="I8:K8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2026-04-21T07:57:54Z</cp:lastPrinted>
  <dcterms:created xsi:type="dcterms:W3CDTF">2024-03-19T09:37:51Z</dcterms:created>
  <dcterms:modified xsi:type="dcterms:W3CDTF">2026-06-03T11:16:56Z</dcterms:modified>
</cp:coreProperties>
</file>